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0730" windowHeight="11160"/>
  </bookViews>
  <sheets>
    <sheet name="V58A" sheetId="2" r:id="rId1"/>
  </sheets>
  <definedNames>
    <definedName name="_xlnm.Print_Titles" localSheetId="0">V58A!$A:$B,V58A!$9:$11</definedName>
  </definedNames>
  <calcPr calcId="125725"/>
</workbook>
</file>

<file path=xl/calcChain.xml><?xml version="1.0" encoding="utf-8"?>
<calcChain xmlns="http://schemas.openxmlformats.org/spreadsheetml/2006/main">
  <c r="J37" i="2"/>
  <c r="L37" s="1"/>
  <c r="M37" s="1"/>
  <c r="J38"/>
  <c r="L38" s="1"/>
  <c r="E41"/>
  <c r="N37" l="1"/>
  <c r="W37" s="1"/>
  <c r="AC37" s="1"/>
  <c r="AD37" s="1"/>
  <c r="M38"/>
  <c r="N38" s="1"/>
  <c r="W38" s="1"/>
  <c r="AC38" s="1"/>
  <c r="AD38" s="1"/>
  <c r="J21"/>
  <c r="J36" l="1"/>
  <c r="J35"/>
  <c r="L35" s="1"/>
  <c r="M35" s="1"/>
  <c r="N35" s="1"/>
  <c r="W35" s="1"/>
  <c r="L36" l="1"/>
  <c r="J34"/>
  <c r="L34" s="1"/>
  <c r="M34" l="1"/>
  <c r="N34" s="1"/>
  <c r="W34" s="1"/>
  <c r="AC34" s="1"/>
  <c r="AD34" s="1"/>
  <c r="AF34" s="1"/>
  <c r="M36"/>
  <c r="N36" s="1"/>
  <c r="W36" s="1"/>
  <c r="AC36" s="1"/>
  <c r="AD36" s="1"/>
  <c r="AF36" s="1"/>
  <c r="AC35"/>
  <c r="O41"/>
  <c r="P41"/>
  <c r="Q41"/>
  <c r="R41"/>
  <c r="S41"/>
  <c r="T41"/>
  <c r="U41"/>
  <c r="V41"/>
  <c r="X41"/>
  <c r="Y41"/>
  <c r="Z41"/>
  <c r="AA41"/>
  <c r="AB41"/>
  <c r="AE41"/>
  <c r="J31"/>
  <c r="L31" s="1"/>
  <c r="J32"/>
  <c r="L32" s="1"/>
  <c r="J33"/>
  <c r="L33" s="1"/>
  <c r="M33" l="1"/>
  <c r="N33" s="1"/>
  <c r="W33" s="1"/>
  <c r="M32"/>
  <c r="N32" s="1"/>
  <c r="W32" s="1"/>
  <c r="M31"/>
  <c r="N31" s="1"/>
  <c r="W31" s="1"/>
  <c r="J18"/>
  <c r="K18" s="1"/>
  <c r="J30" l="1"/>
  <c r="L30" s="1"/>
  <c r="J29"/>
  <c r="L29" s="1"/>
  <c r="J28"/>
  <c r="L28" s="1"/>
  <c r="J27"/>
  <c r="L27" s="1"/>
  <c r="J26"/>
  <c r="L26" s="1"/>
  <c r="J25"/>
  <c r="L25" s="1"/>
  <c r="J24"/>
  <c r="L24" s="1"/>
  <c r="J23"/>
  <c r="L23" s="1"/>
  <c r="J22"/>
  <c r="L22" s="1"/>
  <c r="L21"/>
  <c r="J20"/>
  <c r="K20" s="1"/>
  <c r="J19"/>
  <c r="K19" s="1"/>
  <c r="J17"/>
  <c r="K17" s="1"/>
  <c r="J16"/>
  <c r="K16" s="1"/>
  <c r="J15"/>
  <c r="K15" s="1"/>
  <c r="M23" l="1"/>
  <c r="M27"/>
  <c r="M29"/>
  <c r="M19"/>
  <c r="M26"/>
  <c r="M28"/>
  <c r="J14"/>
  <c r="K14" s="1"/>
  <c r="M21" l="1"/>
  <c r="L41"/>
  <c r="M14"/>
  <c r="N14" s="1"/>
  <c r="M25"/>
  <c r="N25" s="1"/>
  <c r="W25" s="1"/>
  <c r="AC25" s="1"/>
  <c r="AD25" s="1"/>
  <c r="AF25" s="1"/>
  <c r="M24"/>
  <c r="N24" s="1"/>
  <c r="W24" s="1"/>
  <c r="AC24" s="1"/>
  <c r="AD24" s="1"/>
  <c r="AF24" s="1"/>
  <c r="M20"/>
  <c r="N20" s="1"/>
  <c r="W20" s="1"/>
  <c r="AC20" s="1"/>
  <c r="AD20" s="1"/>
  <c r="AF20" s="1"/>
  <c r="M18"/>
  <c r="N18" s="1"/>
  <c r="W18" s="1"/>
  <c r="AC18" s="1"/>
  <c r="AD18" s="1"/>
  <c r="AF18" s="1"/>
  <c r="M17"/>
  <c r="N17" s="1"/>
  <c r="W17" s="1"/>
  <c r="AC17" s="1"/>
  <c r="AD17" s="1"/>
  <c r="AF17" s="1"/>
  <c r="N27"/>
  <c r="W27" s="1"/>
  <c r="AC27" s="1"/>
  <c r="AD27" s="1"/>
  <c r="AF27" s="1"/>
  <c r="N23"/>
  <c r="W23" s="1"/>
  <c r="AC23" s="1"/>
  <c r="AD23" s="1"/>
  <c r="AF23" s="1"/>
  <c r="M30"/>
  <c r="N30" s="1"/>
  <c r="W30" s="1"/>
  <c r="AC30" s="1"/>
  <c r="AD30" s="1"/>
  <c r="AF30" s="1"/>
  <c r="M22"/>
  <c r="N22" s="1"/>
  <c r="W22" s="1"/>
  <c r="AC22" s="1"/>
  <c r="AD22" s="1"/>
  <c r="AF22" s="1"/>
  <c r="M16"/>
  <c r="N16" s="1"/>
  <c r="W16" s="1"/>
  <c r="AC16" s="1"/>
  <c r="AD16" s="1"/>
  <c r="AF16" s="1"/>
  <c r="N28"/>
  <c r="W28" s="1"/>
  <c r="AC28" s="1"/>
  <c r="AD28" s="1"/>
  <c r="AF28" s="1"/>
  <c r="N26"/>
  <c r="W26" s="1"/>
  <c r="AC26" s="1"/>
  <c r="AD26" s="1"/>
  <c r="AF26" s="1"/>
  <c r="N21"/>
  <c r="W21" s="1"/>
  <c r="AC21" s="1"/>
  <c r="AD21" s="1"/>
  <c r="AF21" s="1"/>
  <c r="N19"/>
  <c r="W19" s="1"/>
  <c r="AC19" s="1"/>
  <c r="AD19" s="1"/>
  <c r="AF19" s="1"/>
  <c r="N29"/>
  <c r="W29" s="1"/>
  <c r="AC29" s="1"/>
  <c r="AD29" s="1"/>
  <c r="AF29" s="1"/>
  <c r="M15"/>
  <c r="N15" s="1"/>
  <c r="W15" s="1"/>
  <c r="AC15" s="1"/>
  <c r="AD15" s="1"/>
  <c r="AF15" s="1"/>
  <c r="J12"/>
  <c r="AC31"/>
  <c r="AD31" s="1"/>
  <c r="AF31" s="1"/>
  <c r="AC32"/>
  <c r="AD32" s="1"/>
  <c r="AF32" s="1"/>
  <c r="AC33"/>
  <c r="AD33" s="1"/>
  <c r="AF33" s="1"/>
  <c r="AD35"/>
  <c r="AF35" s="1"/>
  <c r="J41" l="1"/>
  <c r="K12"/>
  <c r="K41" s="1"/>
  <c r="W14"/>
  <c r="AC14" s="1"/>
  <c r="AD14" s="1"/>
  <c r="AF14" s="1"/>
  <c r="M12" l="1"/>
  <c r="M41" s="1"/>
  <c r="N12" l="1"/>
  <c r="N41" s="1"/>
  <c r="W12" l="1"/>
  <c r="W41" s="1"/>
  <c r="AC12" l="1"/>
  <c r="AC41" s="1"/>
  <c r="AD12" l="1"/>
  <c r="AD41" s="1"/>
  <c r="AF12" l="1"/>
  <c r="AF41" s="1"/>
</calcChain>
</file>

<file path=xl/sharedStrings.xml><?xml version="1.0" encoding="utf-8"?>
<sst xmlns="http://schemas.openxmlformats.org/spreadsheetml/2006/main" count="212" uniqueCount="155">
  <si>
    <t>Коэффициент</t>
  </si>
  <si>
    <t>Образование</t>
  </si>
  <si>
    <t>Штатное расписание работников образования</t>
  </si>
  <si>
    <t>сумма</t>
  </si>
  <si>
    <t>%</t>
  </si>
  <si>
    <t>Доплата руководителям и заместителям руководителей за квалификационный уровень ( первый - 100%, второй - 50%, третий - 30%)</t>
  </si>
  <si>
    <t>БДО: 17697 тенге</t>
  </si>
  <si>
    <t>Директор школы</t>
  </si>
  <si>
    <t>Главный бухгалтер:</t>
  </si>
  <si>
    <t>Главный экономист:</t>
  </si>
  <si>
    <t>Методист по кадрам:</t>
  </si>
  <si>
    <t>Итого по программе 082 045 (111 спец)</t>
  </si>
  <si>
    <t>№</t>
  </si>
  <si>
    <t>ФИО</t>
  </si>
  <si>
    <t>Наименование должностей</t>
  </si>
  <si>
    <t>Кол-во единиц</t>
  </si>
  <si>
    <t>Стаж</t>
  </si>
  <si>
    <t>Категория / Разряд</t>
  </si>
  <si>
    <t>Итого по единицам</t>
  </si>
  <si>
    <t>Повышение за работу в сельской местности
 (25%)</t>
  </si>
  <si>
    <t>Ставка с учетом повышения</t>
  </si>
  <si>
    <t>Доплаты</t>
  </si>
  <si>
    <t>Всего доплат</t>
  </si>
  <si>
    <t>ФЗП за месяц</t>
  </si>
  <si>
    <t>Кол-во месяцев</t>
  </si>
  <si>
    <t>ФЗП за год</t>
  </si>
  <si>
    <t>За работу с библиотечным фондом учебников</t>
  </si>
  <si>
    <t>Доплата за работу в ночное время</t>
  </si>
  <si>
    <t>Доплата за работу в выходные и праздничные дни</t>
  </si>
  <si>
    <t>За тяжелые (особо тяжелые), физ.работы и работы с вредными условиями труда</t>
  </si>
  <si>
    <t>За уборку помещений, использующим дезинфицирующие средства</t>
  </si>
  <si>
    <t>За уборку  туалетов с использованием дезинфицирующих средств</t>
  </si>
  <si>
    <t>Водителям классной квалификации: «водитель 1 класса»</t>
  </si>
  <si>
    <t>Водителям классной квалификации: «водитель 2 класса»</t>
  </si>
  <si>
    <t>Надбавка за особые условия труда</t>
  </si>
  <si>
    <t>Доплата за квалификацию педагогического мастерства                (мастер-50%, исследователь-40%,эксперт-35%, модератор-30%) от  ДО</t>
  </si>
  <si>
    <t>Коэф. Повышения гражданским служащим и квал. Работникам   1,23</t>
  </si>
  <si>
    <t>МРП: 3063 тенге</t>
  </si>
  <si>
    <t>Подпись</t>
  </si>
  <si>
    <t xml:space="preserve">Помощникам воспитателей за работу с дезинфицирующими средствами </t>
  </si>
  <si>
    <t>категория (приказ № и дата)</t>
  </si>
  <si>
    <t>СОГЛАСОВАНО            Руководитель ГУ "Отдел образования  по Буландынскому району управления образования Акмолинской области"                                 Жолдыгулова А.А.       _____________________</t>
  </si>
  <si>
    <r>
      <t>Коммунальное государственное уч</t>
    </r>
    <r>
      <rPr>
        <b/>
        <sz val="12"/>
        <rFont val="Times New Roman"/>
        <family val="1"/>
        <charset val="204"/>
      </rPr>
      <t>реждение "Основная средняя школа села Гордеевка</t>
    </r>
    <r>
      <rPr>
        <b/>
        <sz val="12"/>
        <color theme="1"/>
        <rFont val="Times New Roman"/>
        <family val="1"/>
        <charset val="204"/>
      </rPr>
      <t xml:space="preserve"> отдела образования по Буландынскому району управления образования Акмолинской области"</t>
    </r>
  </si>
  <si>
    <t>Богданов Николай Витальевич</t>
  </si>
  <si>
    <t xml:space="preserve">Высшее. Омская гуманитарная академия.№ 1355242051034 </t>
  </si>
  <si>
    <t>заместитель директора по учебной работе</t>
  </si>
  <si>
    <t>Высшее педагогическое, университет им.Мырзахметова №1381190</t>
  </si>
  <si>
    <t>б/к</t>
  </si>
  <si>
    <t>А1-4</t>
  </si>
  <si>
    <t>Ерухина Нина Витальевна</t>
  </si>
  <si>
    <t>заместитель директора по воспитательной работе</t>
  </si>
  <si>
    <t>Высшее. Кокшетауский университет им.Ш Уалиханова. № 0806478</t>
  </si>
  <si>
    <t>вторая (модератор) №264 от 14.07.2021</t>
  </si>
  <si>
    <t>Максименко Любовь Анатольевна</t>
  </si>
  <si>
    <t>психолог</t>
  </si>
  <si>
    <t>высшее Академия Кокше № 0550526</t>
  </si>
  <si>
    <t>воспитатель мини-центра</t>
  </si>
  <si>
    <t>среднее-специальное колледж г.Щучинск №2343</t>
  </si>
  <si>
    <t>В44</t>
  </si>
  <si>
    <t>психолог мини-центра</t>
  </si>
  <si>
    <t>учитель казахского языка и литературы мини-центр</t>
  </si>
  <si>
    <t>В2-4</t>
  </si>
  <si>
    <t>музыкальный руководитель мини-центр</t>
  </si>
  <si>
    <t>Якубик Надежда Викторовна</t>
  </si>
  <si>
    <t>помощник воспитателя</t>
  </si>
  <si>
    <t>Максименко Анна Вячеславовна</t>
  </si>
  <si>
    <t>делопроизводитель</t>
  </si>
  <si>
    <t>среднее-специальное г.Щучинск Колледж</t>
  </si>
  <si>
    <t>Вагнер Анастасия Анатольевна</t>
  </si>
  <si>
    <t>Селенок Надежда Васильевна</t>
  </si>
  <si>
    <t>Алексеева Антонина Михайловна</t>
  </si>
  <si>
    <t>Сайбель Вячеслав Иванович</t>
  </si>
  <si>
    <t>Богданова Валентина Владимировна</t>
  </si>
  <si>
    <t>зав.хоз</t>
  </si>
  <si>
    <t>техперсонал</t>
  </si>
  <si>
    <t>сторож</t>
  </si>
  <si>
    <t>рабочий</t>
  </si>
  <si>
    <t>повар в школе</t>
  </si>
  <si>
    <t>Среднее</t>
  </si>
  <si>
    <t>среднее</t>
  </si>
  <si>
    <t>средне-специальное</t>
  </si>
  <si>
    <t>С3</t>
  </si>
  <si>
    <t>раз.2</t>
  </si>
  <si>
    <t>Максименко Анна Вячеславовна (вакансия)</t>
  </si>
  <si>
    <t xml:space="preserve">Пуко  Алена Анатольевна </t>
  </si>
  <si>
    <t>высшее дошкольное обучение и воспитание</t>
  </si>
  <si>
    <t>Киселева Валентина Викторовна</t>
  </si>
  <si>
    <t>Давыдов Василий Алексадрович</t>
  </si>
  <si>
    <t>кочегар</t>
  </si>
  <si>
    <t>Циунель Александр Всеволодович</t>
  </si>
  <si>
    <t>В34</t>
  </si>
  <si>
    <t xml:space="preserve"> Пуко Алена Анатальевна</t>
  </si>
  <si>
    <t>Осипенко Надежда Оттовна</t>
  </si>
  <si>
    <t>Селенок Владимир Ильич</t>
  </si>
  <si>
    <t>раз.1</t>
  </si>
  <si>
    <t>ВАКАНСИЯ</t>
  </si>
  <si>
    <t>СВЫШЕ 25 ЛЕТ</t>
  </si>
  <si>
    <t>раз.3</t>
  </si>
  <si>
    <t>медицинская сестра в мини-центре</t>
  </si>
  <si>
    <t>высшее</t>
  </si>
  <si>
    <t>предшкола</t>
  </si>
  <si>
    <t xml:space="preserve">    предшкола  -3  уч.</t>
  </si>
  <si>
    <t xml:space="preserve">кол-во детей:20  уч; </t>
  </si>
  <si>
    <t>кол-во кл.компл: 5  класс-компл.</t>
  </si>
  <si>
    <t>07.00.01</t>
  </si>
  <si>
    <t>Жекебатырова Гульжиян Асановна</t>
  </si>
  <si>
    <t>среднее-специальное коледж при КГУ им.Ш.Уалиханова №616</t>
  </si>
  <si>
    <t>Вагнер Галина Владимировна</t>
  </si>
  <si>
    <t>учитель начальных классов</t>
  </si>
  <si>
    <t>Высшее, Евразийский национальный университет им.Л.Н.Гумилёва, № 0205007</t>
  </si>
  <si>
    <t>эксперт от №705/а от 25.12.2019г</t>
  </si>
  <si>
    <t>В22</t>
  </si>
  <si>
    <t>Коэф. Повышения педагогическим работникам  2</t>
  </si>
  <si>
    <t>МЗП: 70000 тенге</t>
  </si>
  <si>
    <t>Вагнер Александр Александрович</t>
  </si>
  <si>
    <t>дворник</t>
  </si>
  <si>
    <t>Иванова Светлана Владимировна</t>
  </si>
  <si>
    <t>УТВЕРЖДАЮ                                            штат в количестве 16,8 ед.                             с месячным ФЗП 3 475 908,99 тенге.                                    Директор                                                   КГУ "Основная средняя школа села Гордеевка"                                       Богданов Н.В.                       __________________</t>
  </si>
  <si>
    <t>31.04.13</t>
  </si>
  <si>
    <t xml:space="preserve">A13-1 </t>
  </si>
  <si>
    <t>36.04.26</t>
  </si>
  <si>
    <t>02.04.01</t>
  </si>
  <si>
    <t>16.03.00</t>
  </si>
  <si>
    <t>17.03.03</t>
  </si>
  <si>
    <t>07.04.01</t>
  </si>
  <si>
    <t>14.02.14</t>
  </si>
  <si>
    <t>Якубик Альбина Юрьевна</t>
  </si>
  <si>
    <t>среднее-специальное Высший педагогический колледж, город Щучинск № 1748762</t>
  </si>
  <si>
    <t>до года</t>
  </si>
  <si>
    <t>D</t>
  </si>
  <si>
    <t>б.\к</t>
  </si>
  <si>
    <t>04.04.02</t>
  </si>
  <si>
    <t>04.00.05</t>
  </si>
  <si>
    <t>03.01.01</t>
  </si>
  <si>
    <t>29.01.00</t>
  </si>
  <si>
    <t>01.06.01</t>
  </si>
  <si>
    <t>16.04.24</t>
  </si>
  <si>
    <t>17.05.25</t>
  </si>
  <si>
    <t>01.08.01</t>
  </si>
  <si>
    <t>10.02.20</t>
  </si>
  <si>
    <t>раз.5</t>
  </si>
  <si>
    <t>21.02.15.</t>
  </si>
  <si>
    <t>раз.6</t>
  </si>
  <si>
    <t>27.00.04.</t>
  </si>
  <si>
    <t>04.08.02</t>
  </si>
  <si>
    <t>Д</t>
  </si>
  <si>
    <t>Богданова Екатерина Вячеславовна</t>
  </si>
  <si>
    <t>09.04.01</t>
  </si>
  <si>
    <t>кастелянша</t>
  </si>
  <si>
    <t>оператор стиральных машин</t>
  </si>
  <si>
    <t>вахтер</t>
  </si>
  <si>
    <t>0.15</t>
  </si>
  <si>
    <t>09.10.00.</t>
  </si>
  <si>
    <t xml:space="preserve">   </t>
  </si>
  <si>
    <t>на 1.01.2024 г.</t>
  </si>
</sst>
</file>

<file path=xl/styles.xml><?xml version="1.0" encoding="utf-8"?>
<styleSheet xmlns="http://schemas.openxmlformats.org/spreadsheetml/2006/main">
  <numFmts count="4">
    <numFmt numFmtId="164" formatCode="#,##0.00;\-#,##0.00;"/>
    <numFmt numFmtId="165" formatCode="#,##0.000"/>
    <numFmt numFmtId="166" formatCode="#,##0;\-#,##0;"/>
    <numFmt numFmtId="167" formatCode="#,##0.0;\-#,##0.0;"/>
  </numFmts>
  <fonts count="22"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sz val="10"/>
      <name val="Tahoma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ahoma"/>
      <family val="2"/>
      <charset val="204"/>
    </font>
    <font>
      <sz val="9"/>
      <color theme="1"/>
      <name val="Times New Roman"/>
      <family val="1"/>
      <charset val="204"/>
    </font>
    <font>
      <sz val="9"/>
      <name val="Arial Cyr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9" fillId="0" borderId="0" xfId="0" applyFont="1" applyFill="1"/>
    <xf numFmtId="0" fontId="2" fillId="0" borderId="0" xfId="0" applyFont="1" applyFill="1"/>
    <xf numFmtId="0" fontId="6" fillId="0" borderId="0" xfId="0" applyFont="1" applyFill="1" applyAlignment="1" applyProtection="1">
      <alignment vertical="top" wrapText="1"/>
      <protection locked="0"/>
    </xf>
    <xf numFmtId="0" fontId="10" fillId="0" borderId="0" xfId="0" applyFont="1" applyFill="1"/>
    <xf numFmtId="49" fontId="10" fillId="0" borderId="0" xfId="0" applyNumberFormat="1" applyFont="1" applyFill="1"/>
    <xf numFmtId="0" fontId="11" fillId="0" borderId="0" xfId="0" applyFont="1" applyFill="1" applyAlignment="1">
      <alignment horizontal="center" wrapText="1"/>
    </xf>
    <xf numFmtId="0" fontId="11" fillId="0" borderId="0" xfId="0" applyFont="1" applyFill="1" applyAlignment="1">
      <alignment wrapText="1"/>
    </xf>
    <xf numFmtId="49" fontId="11" fillId="0" borderId="0" xfId="0" applyNumberFormat="1" applyFont="1" applyFill="1" applyAlignment="1">
      <alignment horizontal="center"/>
    </xf>
    <xf numFmtId="0" fontId="7" fillId="0" borderId="0" xfId="0" applyFont="1" applyFill="1"/>
    <xf numFmtId="0" fontId="2" fillId="0" borderId="0" xfId="0" applyFont="1" applyFill="1" applyAlignment="1">
      <alignment horizontal="center"/>
    </xf>
    <xf numFmtId="0" fontId="12" fillId="0" borderId="0" xfId="0" applyFont="1" applyFill="1"/>
    <xf numFmtId="0" fontId="3" fillId="0" borderId="0" xfId="0" applyFont="1" applyFill="1"/>
    <xf numFmtId="0" fontId="8" fillId="0" borderId="0" xfId="0" applyFont="1" applyFill="1"/>
    <xf numFmtId="0" fontId="8" fillId="0" borderId="3" xfId="0" applyFont="1" applyFill="1" applyBorder="1" applyAlignment="1">
      <alignment horizontal="center" vertical="center" wrapText="1"/>
    </xf>
    <xf numFmtId="9" fontId="2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/>
    </xf>
    <xf numFmtId="0" fontId="1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14" fontId="13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3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166" fontId="2" fillId="0" borderId="3" xfId="0" applyNumberFormat="1" applyFont="1" applyFill="1" applyBorder="1" applyAlignment="1">
      <alignment horizontal="center"/>
    </xf>
    <xf numFmtId="0" fontId="2" fillId="0" borderId="3" xfId="0" applyFont="1" applyFill="1" applyBorder="1"/>
    <xf numFmtId="0" fontId="4" fillId="0" borderId="3" xfId="0" applyFont="1" applyFill="1" applyBorder="1" applyAlignment="1">
      <alignment wrapText="1"/>
    </xf>
    <xf numFmtId="0" fontId="13" fillId="0" borderId="3" xfId="0" applyFont="1" applyFill="1" applyBorder="1" applyAlignment="1">
      <alignment wrapText="1"/>
    </xf>
    <xf numFmtId="167" fontId="2" fillId="0" borderId="3" xfId="0" applyNumberFormat="1" applyFont="1" applyFill="1" applyBorder="1" applyAlignment="1">
      <alignment horizontal="right"/>
    </xf>
    <xf numFmtId="49" fontId="4" fillId="0" borderId="3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wrapText="1"/>
    </xf>
    <xf numFmtId="49" fontId="13" fillId="0" borderId="3" xfId="0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wrapText="1"/>
    </xf>
    <xf numFmtId="0" fontId="2" fillId="0" borderId="3" xfId="0" applyFont="1" applyFill="1" applyBorder="1" applyAlignment="1">
      <alignment vertical="top" wrapText="1"/>
    </xf>
    <xf numFmtId="49" fontId="14" fillId="0" borderId="3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6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vertical="top" wrapText="1"/>
    </xf>
    <xf numFmtId="49" fontId="21" fillId="0" borderId="3" xfId="0" applyNumberFormat="1" applyFont="1" applyFill="1" applyBorder="1" applyAlignment="1" applyProtection="1">
      <alignment horizontal="left" vertical="center" wrapText="1"/>
      <protection locked="0"/>
    </xf>
    <xf numFmtId="0" fontId="18" fillId="0" borderId="3" xfId="0" applyFont="1" applyFill="1" applyBorder="1" applyAlignment="1">
      <alignment wrapText="1"/>
    </xf>
    <xf numFmtId="49" fontId="13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9" fillId="0" borderId="3" xfId="0" applyNumberFormat="1" applyFont="1" applyFill="1" applyBorder="1" applyAlignment="1">
      <alignment horizontal="center" vertical="center" wrapText="1"/>
    </xf>
    <xf numFmtId="2" fontId="13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 applyProtection="1">
      <alignment horizontal="center" vertical="center" wrapText="1"/>
      <protection locked="0"/>
    </xf>
    <xf numFmtId="0" fontId="20" fillId="0" borderId="3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49" fontId="13" fillId="0" borderId="3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top" wrapText="1"/>
    </xf>
    <xf numFmtId="49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2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/>
    <xf numFmtId="0" fontId="2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left" vertical="center" wrapText="1"/>
    </xf>
    <xf numFmtId="49" fontId="15" fillId="0" borderId="6" xfId="0" applyNumberFormat="1" applyFont="1" applyFill="1" applyBorder="1" applyAlignment="1" applyProtection="1">
      <alignment horizontal="left" vertical="center" wrapText="1"/>
      <protection locked="0"/>
    </xf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horizontal="center"/>
    </xf>
    <xf numFmtId="167" fontId="3" fillId="0" borderId="3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8" fillId="0" borderId="1" xfId="0" applyFont="1" applyFill="1" applyBorder="1"/>
    <xf numFmtId="49" fontId="14" fillId="2" borderId="3" xfId="0" applyNumberFormat="1" applyFont="1" applyFill="1" applyBorder="1" applyAlignment="1" applyProtection="1">
      <alignment horizontal="left" vertical="center" wrapText="1"/>
      <protection locked="0"/>
    </xf>
    <xf numFmtId="0" fontId="13" fillId="2" borderId="3" xfId="0" applyFont="1" applyFill="1" applyBorder="1" applyAlignment="1">
      <alignment horizontal="left" vertical="center" wrapText="1"/>
    </xf>
    <xf numFmtId="49" fontId="13" fillId="2" borderId="3" xfId="0" applyNumberFormat="1" applyFont="1" applyFill="1" applyBorder="1" applyAlignment="1" applyProtection="1">
      <alignment horizontal="left" vertical="center" wrapText="1"/>
      <protection locked="0"/>
    </xf>
    <xf numFmtId="14" fontId="2" fillId="2" borderId="3" xfId="0" applyNumberFormat="1" applyFont="1" applyFill="1" applyBorder="1" applyAlignment="1">
      <alignment horizontal="left"/>
    </xf>
    <xf numFmtId="0" fontId="6" fillId="0" borderId="0" xfId="0" applyFont="1" applyFill="1" applyAlignment="1" applyProtection="1">
      <alignment horizontal="left" vertical="top" wrapText="1"/>
      <protection locked="0"/>
    </xf>
    <xf numFmtId="0" fontId="8" fillId="0" borderId="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49" fontId="11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AO47"/>
  <sheetViews>
    <sheetView tabSelected="1" showRuler="0" zoomScale="80" zoomScaleNormal="80" zoomScaleSheetLayoutView="100" workbookViewId="0">
      <selection activeCell="M4" sqref="M4"/>
    </sheetView>
  </sheetViews>
  <sheetFormatPr defaultColWidth="8.83203125" defaultRowHeight="12.75"/>
  <cols>
    <col min="1" max="1" width="6" style="10" customWidth="1"/>
    <col min="2" max="2" width="37.5" style="2" customWidth="1"/>
    <col min="3" max="3" width="28.5" style="10" customWidth="1"/>
    <col min="4" max="4" width="23.5" style="10" customWidth="1"/>
    <col min="5" max="5" width="11" style="10" customWidth="1"/>
    <col min="6" max="7" width="13.1640625" style="10" customWidth="1"/>
    <col min="8" max="8" width="16.5" style="10" customWidth="1"/>
    <col min="9" max="9" width="10.83203125" style="10" customWidth="1"/>
    <col min="10" max="10" width="15.33203125" style="10" customWidth="1"/>
    <col min="11" max="11" width="14.5" style="10" customWidth="1"/>
    <col min="12" max="12" width="13.1640625" style="10" customWidth="1"/>
    <col min="13" max="13" width="16" style="2" customWidth="1"/>
    <col min="14" max="14" width="14.6640625" style="2" customWidth="1"/>
    <col min="15" max="15" width="12" style="2" customWidth="1"/>
    <col min="16" max="16" width="12.1640625" style="2" customWidth="1"/>
    <col min="17" max="17" width="13" style="2" customWidth="1"/>
    <col min="18" max="18" width="13.5" style="2" customWidth="1"/>
    <col min="19" max="19" width="13.33203125" style="2" customWidth="1"/>
    <col min="20" max="20" width="12.33203125" style="2" customWidth="1"/>
    <col min="21" max="21" width="4.1640625" style="2" customWidth="1"/>
    <col min="22" max="22" width="5.1640625" style="2" customWidth="1"/>
    <col min="23" max="23" width="14.6640625" style="2" customWidth="1"/>
    <col min="24" max="24" width="9.83203125" style="2" customWidth="1"/>
    <col min="25" max="25" width="5.1640625" style="2" customWidth="1"/>
    <col min="26" max="26" width="9.1640625" style="2" customWidth="1"/>
    <col min="27" max="27" width="4.83203125" style="2" customWidth="1"/>
    <col min="28" max="28" width="8.5" style="2" customWidth="1"/>
    <col min="29" max="29" width="14.6640625" style="2" customWidth="1"/>
    <col min="30" max="30" width="15.83203125" style="2" customWidth="1"/>
    <col min="31" max="31" width="10.5" style="2" customWidth="1"/>
    <col min="32" max="32" width="20.33203125" style="2" customWidth="1"/>
    <col min="33" max="33" width="15" style="2" customWidth="1"/>
    <col min="34" max="16384" width="8.83203125" style="2"/>
  </cols>
  <sheetData>
    <row r="1" spans="1:41" ht="142.5" customHeight="1">
      <c r="A1" s="1"/>
      <c r="C1" s="3" t="s">
        <v>41</v>
      </c>
      <c r="D1" s="3"/>
      <c r="E1" s="3"/>
      <c r="F1" s="76"/>
      <c r="G1" s="76"/>
      <c r="H1" s="76"/>
      <c r="I1" s="76"/>
      <c r="J1" s="1"/>
      <c r="K1" s="2"/>
      <c r="L1" s="2"/>
      <c r="M1" s="76" t="s">
        <v>117</v>
      </c>
      <c r="N1" s="76"/>
      <c r="O1" s="76"/>
      <c r="P1" s="1"/>
      <c r="Q1" s="1"/>
      <c r="U1" s="3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9.25" customHeight="1">
      <c r="A2" s="1"/>
      <c r="B2" s="4"/>
      <c r="C2" s="4"/>
      <c r="D2" s="78" t="s">
        <v>2</v>
      </c>
      <c r="E2" s="78"/>
      <c r="F2" s="78"/>
      <c r="G2" s="78"/>
      <c r="H2" s="78"/>
      <c r="I2" s="78"/>
      <c r="J2" s="7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5.75">
      <c r="A3" s="1"/>
      <c r="B3" s="5"/>
      <c r="C3" s="5"/>
      <c r="D3" s="79" t="s">
        <v>154</v>
      </c>
      <c r="E3" s="79"/>
      <c r="F3" s="79"/>
      <c r="G3" s="79"/>
      <c r="H3" s="79"/>
      <c r="I3" s="79"/>
      <c r="J3" s="7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60.75" customHeight="1">
      <c r="A4" s="1"/>
      <c r="B4" s="5"/>
      <c r="C4" s="5"/>
      <c r="D4" s="80" t="s">
        <v>42</v>
      </c>
      <c r="E4" s="80"/>
      <c r="F4" s="80"/>
      <c r="G4" s="80"/>
      <c r="H4" s="80"/>
      <c r="I4" s="80"/>
      <c r="J4" s="80"/>
      <c r="K4" s="80"/>
      <c r="L4" s="6"/>
      <c r="M4" s="7"/>
      <c r="N4" s="7"/>
      <c r="O4" s="7"/>
      <c r="P4" s="7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15.75">
      <c r="A5" s="1"/>
      <c r="B5" s="5"/>
      <c r="C5" s="5"/>
      <c r="D5" s="5"/>
      <c r="E5" s="5"/>
      <c r="F5" s="5"/>
      <c r="G5" s="5"/>
      <c r="H5" s="5"/>
      <c r="I5" s="8"/>
      <c r="J5" s="8"/>
      <c r="K5" s="8"/>
      <c r="L5" s="8"/>
      <c r="M5" s="8"/>
      <c r="N5" s="8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ht="15.75">
      <c r="A6" s="1"/>
      <c r="C6" s="9" t="s">
        <v>103</v>
      </c>
      <c r="D6" s="9"/>
      <c r="E6" s="2"/>
      <c r="F6" s="9" t="s">
        <v>102</v>
      </c>
      <c r="G6" s="9"/>
      <c r="I6" s="11" t="s">
        <v>101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>
      <c r="A8" s="2"/>
      <c r="C8" s="12" t="s">
        <v>6</v>
      </c>
      <c r="D8" s="12" t="s">
        <v>37</v>
      </c>
      <c r="E8" s="2"/>
      <c r="F8" s="2"/>
      <c r="G8" s="2"/>
      <c r="H8" s="12" t="s">
        <v>113</v>
      </c>
      <c r="I8" s="2"/>
      <c r="J8" s="2"/>
      <c r="K8" s="13"/>
      <c r="L8" s="13"/>
    </row>
    <row r="9" spans="1:41" ht="90.75" customHeight="1">
      <c r="A9" s="77" t="s">
        <v>12</v>
      </c>
      <c r="B9" s="77" t="s">
        <v>13</v>
      </c>
      <c r="C9" s="77" t="s">
        <v>14</v>
      </c>
      <c r="D9" s="77" t="s">
        <v>1</v>
      </c>
      <c r="E9" s="77" t="s">
        <v>15</v>
      </c>
      <c r="F9" s="77" t="s">
        <v>16</v>
      </c>
      <c r="G9" s="81" t="s">
        <v>40</v>
      </c>
      <c r="H9" s="77" t="s">
        <v>17</v>
      </c>
      <c r="I9" s="77" t="s">
        <v>0</v>
      </c>
      <c r="J9" s="77" t="s">
        <v>18</v>
      </c>
      <c r="K9" s="77" t="s">
        <v>112</v>
      </c>
      <c r="L9" s="77" t="s">
        <v>36</v>
      </c>
      <c r="M9" s="77" t="s">
        <v>19</v>
      </c>
      <c r="N9" s="77" t="s">
        <v>20</v>
      </c>
      <c r="O9" s="77" t="s">
        <v>21</v>
      </c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 t="s">
        <v>22</v>
      </c>
      <c r="AD9" s="77" t="s">
        <v>23</v>
      </c>
      <c r="AE9" s="77" t="s">
        <v>24</v>
      </c>
      <c r="AF9" s="77" t="s">
        <v>25</v>
      </c>
      <c r="AG9" s="84" t="s">
        <v>38</v>
      </c>
    </row>
    <row r="10" spans="1:41" ht="123.75" customHeight="1">
      <c r="A10" s="77"/>
      <c r="B10" s="77"/>
      <c r="C10" s="77"/>
      <c r="D10" s="77"/>
      <c r="E10" s="77"/>
      <c r="F10" s="77"/>
      <c r="G10" s="82"/>
      <c r="H10" s="77"/>
      <c r="I10" s="77"/>
      <c r="J10" s="77"/>
      <c r="K10" s="77"/>
      <c r="L10" s="77"/>
      <c r="M10" s="77"/>
      <c r="N10" s="77"/>
      <c r="O10" s="14" t="s">
        <v>26</v>
      </c>
      <c r="P10" s="14" t="s">
        <v>27</v>
      </c>
      <c r="Q10" s="14" t="s">
        <v>28</v>
      </c>
      <c r="R10" s="14" t="s">
        <v>29</v>
      </c>
      <c r="S10" s="14" t="s">
        <v>30</v>
      </c>
      <c r="T10" s="14" t="s">
        <v>31</v>
      </c>
      <c r="U10" s="14" t="s">
        <v>32</v>
      </c>
      <c r="V10" s="14" t="s">
        <v>33</v>
      </c>
      <c r="W10" s="14" t="s">
        <v>34</v>
      </c>
      <c r="X10" s="14" t="s">
        <v>39</v>
      </c>
      <c r="Y10" s="87" t="s">
        <v>5</v>
      </c>
      <c r="Z10" s="87"/>
      <c r="AA10" s="77" t="s">
        <v>35</v>
      </c>
      <c r="AB10" s="77"/>
      <c r="AC10" s="77"/>
      <c r="AD10" s="77"/>
      <c r="AE10" s="77"/>
      <c r="AF10" s="77"/>
      <c r="AG10" s="85"/>
    </row>
    <row r="11" spans="1:41" s="18" customFormat="1" ht="18" customHeight="1">
      <c r="A11" s="77"/>
      <c r="B11" s="77"/>
      <c r="C11" s="77"/>
      <c r="D11" s="77"/>
      <c r="E11" s="77"/>
      <c r="F11" s="77"/>
      <c r="G11" s="83"/>
      <c r="H11" s="77"/>
      <c r="I11" s="77"/>
      <c r="J11" s="77"/>
      <c r="K11" s="77"/>
      <c r="L11" s="77"/>
      <c r="M11" s="77"/>
      <c r="N11" s="77"/>
      <c r="O11" s="15">
        <v>0.3</v>
      </c>
      <c r="P11" s="16" t="s">
        <v>3</v>
      </c>
      <c r="Q11" s="16" t="s">
        <v>3</v>
      </c>
      <c r="R11" s="15">
        <v>0.3</v>
      </c>
      <c r="S11" s="15">
        <v>0.2</v>
      </c>
      <c r="T11" s="15">
        <v>0.3</v>
      </c>
      <c r="U11" s="15">
        <v>0.35</v>
      </c>
      <c r="V11" s="15">
        <v>0.2</v>
      </c>
      <c r="W11" s="15">
        <v>0.1</v>
      </c>
      <c r="X11" s="15">
        <v>0.3</v>
      </c>
      <c r="Y11" s="17" t="s">
        <v>4</v>
      </c>
      <c r="Z11" s="17" t="s">
        <v>3</v>
      </c>
      <c r="AA11" s="17" t="s">
        <v>4</v>
      </c>
      <c r="AB11" s="17" t="s">
        <v>3</v>
      </c>
      <c r="AC11" s="77"/>
      <c r="AD11" s="77"/>
      <c r="AE11" s="77"/>
      <c r="AF11" s="77"/>
      <c r="AG11" s="86"/>
    </row>
    <row r="12" spans="1:41" ht="57" customHeight="1">
      <c r="A12" s="19">
        <v>1</v>
      </c>
      <c r="B12" s="20" t="s">
        <v>43</v>
      </c>
      <c r="C12" s="20" t="s">
        <v>7</v>
      </c>
      <c r="D12" s="21" t="s">
        <v>44</v>
      </c>
      <c r="E12" s="22">
        <v>1</v>
      </c>
      <c r="F12" s="23" t="s">
        <v>118</v>
      </c>
      <c r="G12" s="24" t="s">
        <v>47</v>
      </c>
      <c r="H12" s="25" t="s">
        <v>119</v>
      </c>
      <c r="I12" s="26">
        <v>5.91</v>
      </c>
      <c r="J12" s="27">
        <f>I12*17697*E12</f>
        <v>104589.27</v>
      </c>
      <c r="K12" s="28">
        <f>J12*2</f>
        <v>209178.54</v>
      </c>
      <c r="L12" s="28"/>
      <c r="M12" s="28">
        <f>(J12+K12+L12)*25%</f>
        <v>78441.952499999999</v>
      </c>
      <c r="N12" s="28">
        <f>J12+K12+L12+M12</f>
        <v>392209.76250000001</v>
      </c>
      <c r="O12" s="28"/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f>N12*10%</f>
        <v>39220.97625</v>
      </c>
      <c r="X12" s="28">
        <v>0</v>
      </c>
      <c r="Y12" s="28"/>
      <c r="Z12" s="28"/>
      <c r="AA12" s="28"/>
      <c r="AB12" s="28"/>
      <c r="AC12" s="28">
        <f>O12+P12+Q12+R12+S12+T12+U12+V12+W12+X12+-Z12+AB12</f>
        <v>39220.97625</v>
      </c>
      <c r="AD12" s="28">
        <f>AC12+N12</f>
        <v>431430.73875000002</v>
      </c>
      <c r="AE12" s="29">
        <v>12</v>
      </c>
      <c r="AF12" s="28">
        <f>AD12*AE12</f>
        <v>5177168.8650000002</v>
      </c>
      <c r="AG12" s="30"/>
    </row>
    <row r="13" spans="1:41" ht="72" customHeight="1">
      <c r="A13" s="19">
        <v>2</v>
      </c>
      <c r="B13" s="20" t="s">
        <v>107</v>
      </c>
      <c r="C13" s="20" t="s">
        <v>108</v>
      </c>
      <c r="D13" s="31" t="s">
        <v>109</v>
      </c>
      <c r="E13" s="22"/>
      <c r="F13" s="23" t="s">
        <v>120</v>
      </c>
      <c r="G13" s="32" t="s">
        <v>110</v>
      </c>
      <c r="H13" s="25" t="s">
        <v>111</v>
      </c>
      <c r="I13" s="26">
        <v>5.2</v>
      </c>
      <c r="J13" s="27"/>
      <c r="K13" s="28"/>
      <c r="L13" s="28"/>
      <c r="M13" s="28"/>
      <c r="N13" s="28"/>
      <c r="O13" s="33">
        <v>5309</v>
      </c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9"/>
      <c r="AF13" s="28"/>
      <c r="AG13" s="30"/>
    </row>
    <row r="14" spans="1:41" ht="48">
      <c r="A14" s="19">
        <v>3</v>
      </c>
      <c r="B14" s="20" t="s">
        <v>116</v>
      </c>
      <c r="C14" s="20" t="s">
        <v>45</v>
      </c>
      <c r="D14" s="34" t="s">
        <v>46</v>
      </c>
      <c r="E14" s="22">
        <v>0.25</v>
      </c>
      <c r="F14" s="35" t="s">
        <v>121</v>
      </c>
      <c r="G14" s="24" t="s">
        <v>47</v>
      </c>
      <c r="H14" s="36" t="s">
        <v>48</v>
      </c>
      <c r="I14" s="37">
        <v>4.6500000000000004</v>
      </c>
      <c r="J14" s="27">
        <f>I14*17697*E14</f>
        <v>20572.762500000001</v>
      </c>
      <c r="K14" s="28">
        <f t="shared" ref="K14:K20" si="0">J14*2</f>
        <v>41145.525000000001</v>
      </c>
      <c r="L14" s="28"/>
      <c r="M14" s="28">
        <f>(J14+K14+L14)*25%</f>
        <v>15429.571875000001</v>
      </c>
      <c r="N14" s="28">
        <f>J14+K14+L14+M14</f>
        <v>77147.859375</v>
      </c>
      <c r="O14" s="28"/>
      <c r="P14" s="28"/>
      <c r="Q14" s="28"/>
      <c r="R14" s="28"/>
      <c r="S14" s="28"/>
      <c r="T14" s="28"/>
      <c r="U14" s="28"/>
      <c r="V14" s="28"/>
      <c r="W14" s="28">
        <f t="shared" ref="W14:W38" si="1">N14*10%</f>
        <v>7714.7859375000007</v>
      </c>
      <c r="X14" s="28"/>
      <c r="Y14" s="28"/>
      <c r="Z14" s="28"/>
      <c r="AA14" s="28"/>
      <c r="AB14" s="28"/>
      <c r="AC14" s="28">
        <f t="shared" ref="AC14:AC38" si="2">O14+P14+Q14+R14+S14+T14+U14+V14+W14+X14+-Z14+AB14</f>
        <v>7714.7859375000007</v>
      </c>
      <c r="AD14" s="28">
        <f t="shared" ref="AD14:AD38" si="3">AC14+N14</f>
        <v>84862.645312499997</v>
      </c>
      <c r="AE14" s="29">
        <v>12</v>
      </c>
      <c r="AF14" s="28">
        <f t="shared" ref="AF14:AF36" si="4">AD14*AE14</f>
        <v>1018351.7437499999</v>
      </c>
      <c r="AG14" s="30"/>
    </row>
    <row r="15" spans="1:41" ht="63.75">
      <c r="A15" s="19">
        <v>4</v>
      </c>
      <c r="B15" s="20" t="s">
        <v>49</v>
      </c>
      <c r="C15" s="20" t="s">
        <v>50</v>
      </c>
      <c r="D15" s="38" t="s">
        <v>51</v>
      </c>
      <c r="E15" s="22">
        <v>0.5</v>
      </c>
      <c r="F15" s="39" t="s">
        <v>122</v>
      </c>
      <c r="G15" s="24" t="s">
        <v>52</v>
      </c>
      <c r="H15" s="36" t="s">
        <v>48</v>
      </c>
      <c r="I15" s="26">
        <v>5.31</v>
      </c>
      <c r="J15" s="27">
        <f t="shared" ref="J15:J30" si="5">I15*17697*E15</f>
        <v>46985.534999999996</v>
      </c>
      <c r="K15" s="28">
        <f t="shared" si="0"/>
        <v>93971.069999999992</v>
      </c>
      <c r="L15" s="28"/>
      <c r="M15" s="28">
        <f t="shared" ref="M15:M30" si="6">(J15+K15+L15)*25%</f>
        <v>35239.151249999995</v>
      </c>
      <c r="N15" s="28">
        <f t="shared" ref="N15:N30" si="7">J15+K15+L15+M15</f>
        <v>176195.75624999998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f t="shared" si="1"/>
        <v>17619.575624999998</v>
      </c>
      <c r="X15" s="28">
        <v>0</v>
      </c>
      <c r="Y15" s="28"/>
      <c r="Z15" s="28"/>
      <c r="AA15" s="28"/>
      <c r="AB15" s="28"/>
      <c r="AC15" s="28">
        <f>O13+P15+Q15+R15+S15+T15+U15+V15+W15+X15+-Z15+AB15</f>
        <v>22928.575624999998</v>
      </c>
      <c r="AD15" s="28">
        <f t="shared" si="3"/>
        <v>199124.33187499997</v>
      </c>
      <c r="AE15" s="29">
        <v>12</v>
      </c>
      <c r="AF15" s="28">
        <f t="shared" si="4"/>
        <v>2389491.9824999999</v>
      </c>
      <c r="AG15" s="30"/>
    </row>
    <row r="16" spans="1:41" ht="30">
      <c r="A16" s="19">
        <v>5</v>
      </c>
      <c r="B16" s="20" t="s">
        <v>53</v>
      </c>
      <c r="C16" s="20" t="s">
        <v>54</v>
      </c>
      <c r="D16" s="40" t="s">
        <v>55</v>
      </c>
      <c r="E16" s="22">
        <v>0.5</v>
      </c>
      <c r="F16" s="24" t="s">
        <v>123</v>
      </c>
      <c r="G16" s="24" t="s">
        <v>47</v>
      </c>
      <c r="H16" s="25" t="s">
        <v>61</v>
      </c>
      <c r="I16" s="26">
        <v>4.59</v>
      </c>
      <c r="J16" s="27">
        <f t="shared" si="5"/>
        <v>40614.614999999998</v>
      </c>
      <c r="K16" s="28">
        <f t="shared" si="0"/>
        <v>81229.23</v>
      </c>
      <c r="L16" s="28"/>
      <c r="M16" s="28">
        <f t="shared" si="6"/>
        <v>30460.96125</v>
      </c>
      <c r="N16" s="28">
        <f t="shared" si="7"/>
        <v>152304.80624999999</v>
      </c>
      <c r="O16" s="28"/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f t="shared" si="1"/>
        <v>15230.480625</v>
      </c>
      <c r="X16" s="28">
        <v>0</v>
      </c>
      <c r="Y16" s="28"/>
      <c r="Z16" s="28"/>
      <c r="AA16" s="28"/>
      <c r="AB16" s="28"/>
      <c r="AC16" s="28">
        <f t="shared" si="2"/>
        <v>15230.480625</v>
      </c>
      <c r="AD16" s="28">
        <f t="shared" si="3"/>
        <v>167535.28687499999</v>
      </c>
      <c r="AE16" s="29">
        <v>12</v>
      </c>
      <c r="AF16" s="28">
        <f t="shared" si="4"/>
        <v>2010423.4424999999</v>
      </c>
      <c r="AG16" s="30"/>
    </row>
    <row r="17" spans="1:33" ht="33.75">
      <c r="A17" s="19">
        <v>6</v>
      </c>
      <c r="B17" s="41" t="s">
        <v>84</v>
      </c>
      <c r="C17" s="20" t="s">
        <v>56</v>
      </c>
      <c r="D17" s="42" t="s">
        <v>85</v>
      </c>
      <c r="E17" s="22">
        <v>0.7</v>
      </c>
      <c r="F17" s="24" t="s">
        <v>124</v>
      </c>
      <c r="G17" s="24" t="s">
        <v>47</v>
      </c>
      <c r="H17" s="43" t="s">
        <v>90</v>
      </c>
      <c r="I17" s="26">
        <v>3.85</v>
      </c>
      <c r="J17" s="27">
        <f t="shared" si="5"/>
        <v>47693.414999999994</v>
      </c>
      <c r="K17" s="28">
        <f t="shared" si="0"/>
        <v>95386.829999999987</v>
      </c>
      <c r="L17" s="28"/>
      <c r="M17" s="28">
        <f t="shared" si="6"/>
        <v>35770.061249999999</v>
      </c>
      <c r="N17" s="28">
        <f t="shared" si="7"/>
        <v>178850.30624999999</v>
      </c>
      <c r="O17" s="28"/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f t="shared" si="1"/>
        <v>17885.030624999999</v>
      </c>
      <c r="X17" s="28">
        <v>0</v>
      </c>
      <c r="Y17" s="28"/>
      <c r="Z17" s="28"/>
      <c r="AA17" s="28"/>
      <c r="AB17" s="28"/>
      <c r="AC17" s="28">
        <f t="shared" si="2"/>
        <v>17885.030624999999</v>
      </c>
      <c r="AD17" s="28">
        <f t="shared" si="3"/>
        <v>196735.33687499998</v>
      </c>
      <c r="AE17" s="29">
        <v>12</v>
      </c>
      <c r="AF17" s="28">
        <f t="shared" si="4"/>
        <v>2360824.0424999995</v>
      </c>
      <c r="AG17" s="30"/>
    </row>
    <row r="18" spans="1:33" ht="42.75">
      <c r="A18" s="19">
        <v>7</v>
      </c>
      <c r="B18" s="44" t="s">
        <v>105</v>
      </c>
      <c r="C18" s="45" t="s">
        <v>60</v>
      </c>
      <c r="D18" s="46" t="s">
        <v>106</v>
      </c>
      <c r="E18" s="22">
        <v>0.15</v>
      </c>
      <c r="F18" s="47" t="s">
        <v>125</v>
      </c>
      <c r="G18" s="48" t="s">
        <v>47</v>
      </c>
      <c r="H18" s="21" t="s">
        <v>58</v>
      </c>
      <c r="I18" s="49">
        <v>3.61</v>
      </c>
      <c r="J18" s="27">
        <f t="shared" si="5"/>
        <v>9582.9254999999994</v>
      </c>
      <c r="K18" s="28">
        <f t="shared" si="0"/>
        <v>19165.850999999999</v>
      </c>
      <c r="L18" s="28"/>
      <c r="M18" s="28">
        <f t="shared" si="6"/>
        <v>7187.194125</v>
      </c>
      <c r="N18" s="28">
        <f t="shared" si="7"/>
        <v>35935.970625000002</v>
      </c>
      <c r="O18" s="28"/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f t="shared" si="1"/>
        <v>3593.5970625000004</v>
      </c>
      <c r="X18" s="28">
        <v>0</v>
      </c>
      <c r="Y18" s="28"/>
      <c r="Z18" s="28"/>
      <c r="AA18" s="28"/>
      <c r="AB18" s="28"/>
      <c r="AC18" s="28">
        <f t="shared" si="2"/>
        <v>3593.5970625000004</v>
      </c>
      <c r="AD18" s="28">
        <f t="shared" si="3"/>
        <v>39529.567687499999</v>
      </c>
      <c r="AE18" s="29">
        <v>12</v>
      </c>
      <c r="AF18" s="28">
        <f t="shared" si="4"/>
        <v>474354.81224999996</v>
      </c>
      <c r="AG18" s="30"/>
    </row>
    <row r="19" spans="1:33" ht="30">
      <c r="A19" s="19">
        <v>8</v>
      </c>
      <c r="B19" s="20" t="s">
        <v>53</v>
      </c>
      <c r="C19" s="20" t="s">
        <v>59</v>
      </c>
      <c r="D19" s="40" t="s">
        <v>55</v>
      </c>
      <c r="E19" s="22">
        <v>0.15</v>
      </c>
      <c r="F19" s="24" t="s">
        <v>123</v>
      </c>
      <c r="G19" s="24" t="s">
        <v>47</v>
      </c>
      <c r="H19" s="21" t="s">
        <v>90</v>
      </c>
      <c r="I19" s="26">
        <v>4.0599999999999996</v>
      </c>
      <c r="J19" s="27">
        <f t="shared" si="5"/>
        <v>10777.472999999998</v>
      </c>
      <c r="K19" s="28">
        <f t="shared" si="0"/>
        <v>21554.945999999996</v>
      </c>
      <c r="L19" s="28"/>
      <c r="M19" s="28">
        <f t="shared" si="6"/>
        <v>8083.1047499999986</v>
      </c>
      <c r="N19" s="28">
        <f t="shared" si="7"/>
        <v>40415.523749999993</v>
      </c>
      <c r="O19" s="28"/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f t="shared" si="1"/>
        <v>4041.5523749999993</v>
      </c>
      <c r="X19" s="28">
        <v>0</v>
      </c>
      <c r="Y19" s="28"/>
      <c r="Z19" s="28"/>
      <c r="AA19" s="28"/>
      <c r="AB19" s="28"/>
      <c r="AC19" s="28">
        <f t="shared" si="2"/>
        <v>4041.5523749999993</v>
      </c>
      <c r="AD19" s="28">
        <f t="shared" si="3"/>
        <v>44457.076124999992</v>
      </c>
      <c r="AE19" s="29">
        <v>12</v>
      </c>
      <c r="AF19" s="28">
        <f t="shared" si="4"/>
        <v>533484.91349999991</v>
      </c>
      <c r="AG19" s="30"/>
    </row>
    <row r="20" spans="1:33" ht="33.75">
      <c r="A20" s="19">
        <v>9</v>
      </c>
      <c r="B20" s="50" t="s">
        <v>91</v>
      </c>
      <c r="C20" s="20" t="s">
        <v>62</v>
      </c>
      <c r="D20" s="42" t="s">
        <v>85</v>
      </c>
      <c r="E20" s="22">
        <v>0.15</v>
      </c>
      <c r="F20" s="24" t="s">
        <v>104</v>
      </c>
      <c r="G20" s="24" t="s">
        <v>47</v>
      </c>
      <c r="H20" s="25" t="s">
        <v>90</v>
      </c>
      <c r="I20" s="26">
        <v>3.85</v>
      </c>
      <c r="J20" s="27">
        <f t="shared" si="5"/>
        <v>10220.0175</v>
      </c>
      <c r="K20" s="28">
        <f t="shared" si="0"/>
        <v>20440.035</v>
      </c>
      <c r="L20" s="28"/>
      <c r="M20" s="28">
        <f t="shared" si="6"/>
        <v>7665.0131249999995</v>
      </c>
      <c r="N20" s="28">
        <f t="shared" si="7"/>
        <v>38325.065624999996</v>
      </c>
      <c r="O20" s="28"/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f t="shared" si="1"/>
        <v>3832.5065624999997</v>
      </c>
      <c r="X20" s="28">
        <v>0</v>
      </c>
      <c r="Y20" s="28"/>
      <c r="Z20" s="28"/>
      <c r="AA20" s="28"/>
      <c r="AB20" s="28"/>
      <c r="AC20" s="28">
        <f t="shared" si="2"/>
        <v>3832.5065624999997</v>
      </c>
      <c r="AD20" s="28">
        <f t="shared" si="3"/>
        <v>42157.572187499994</v>
      </c>
      <c r="AE20" s="29">
        <v>12</v>
      </c>
      <c r="AF20" s="28">
        <f t="shared" si="4"/>
        <v>505890.86624999996</v>
      </c>
      <c r="AG20" s="30"/>
    </row>
    <row r="21" spans="1:33" ht="56.25">
      <c r="A21" s="19">
        <v>10</v>
      </c>
      <c r="B21" s="41" t="s">
        <v>126</v>
      </c>
      <c r="C21" s="20" t="s">
        <v>64</v>
      </c>
      <c r="D21" s="72" t="s">
        <v>127</v>
      </c>
      <c r="E21" s="22">
        <v>0.5</v>
      </c>
      <c r="F21" s="24" t="s">
        <v>128</v>
      </c>
      <c r="G21" s="24" t="s">
        <v>47</v>
      </c>
      <c r="H21" s="25" t="s">
        <v>129</v>
      </c>
      <c r="I21" s="26">
        <v>2.95</v>
      </c>
      <c r="J21" s="27">
        <f t="shared" si="5"/>
        <v>26103.075000000001</v>
      </c>
      <c r="K21" s="28"/>
      <c r="L21" s="28">
        <f>J21*1.45</f>
        <v>37849.458749999998</v>
      </c>
      <c r="M21" s="28">
        <f t="shared" si="6"/>
        <v>15988.133437500001</v>
      </c>
      <c r="N21" s="28">
        <f t="shared" si="7"/>
        <v>79940.667187500003</v>
      </c>
      <c r="O21" s="28"/>
      <c r="P21" s="28">
        <v>0</v>
      </c>
      <c r="Q21" s="28">
        <v>0</v>
      </c>
      <c r="R21" s="28">
        <v>0</v>
      </c>
      <c r="S21" s="28"/>
      <c r="T21" s="28">
        <v>0</v>
      </c>
      <c r="U21" s="28">
        <v>0</v>
      </c>
      <c r="V21" s="28">
        <v>0</v>
      </c>
      <c r="W21" s="28">
        <f t="shared" si="1"/>
        <v>7994.0667187500003</v>
      </c>
      <c r="X21" s="33">
        <v>5309</v>
      </c>
      <c r="Y21" s="28"/>
      <c r="Z21" s="28"/>
      <c r="AA21" s="28"/>
      <c r="AB21" s="28"/>
      <c r="AC21" s="28">
        <f t="shared" si="2"/>
        <v>13303.06671875</v>
      </c>
      <c r="AD21" s="28">
        <f t="shared" si="3"/>
        <v>93243.73390625001</v>
      </c>
      <c r="AE21" s="29">
        <v>12</v>
      </c>
      <c r="AF21" s="28">
        <f t="shared" si="4"/>
        <v>1118924.8068750002</v>
      </c>
      <c r="AG21" s="30"/>
    </row>
    <row r="22" spans="1:33" ht="24">
      <c r="A22" s="19">
        <v>11</v>
      </c>
      <c r="B22" s="20" t="s">
        <v>65</v>
      </c>
      <c r="C22" s="20" t="s">
        <v>66</v>
      </c>
      <c r="D22" s="31" t="s">
        <v>67</v>
      </c>
      <c r="E22" s="22">
        <v>0.5</v>
      </c>
      <c r="F22" s="24" t="s">
        <v>131</v>
      </c>
      <c r="G22" s="24" t="s">
        <v>130</v>
      </c>
      <c r="H22" s="25" t="s">
        <v>129</v>
      </c>
      <c r="I22" s="26">
        <v>3.04</v>
      </c>
      <c r="J22" s="27">
        <f t="shared" si="5"/>
        <v>26899.439999999999</v>
      </c>
      <c r="K22" s="28"/>
      <c r="L22" s="28">
        <f t="shared" ref="L22:L38" si="8">J22*1.45</f>
        <v>39004.187999999995</v>
      </c>
      <c r="M22" s="28">
        <f t="shared" si="6"/>
        <v>16475.906999999999</v>
      </c>
      <c r="N22" s="28">
        <f t="shared" si="7"/>
        <v>82379.535000000003</v>
      </c>
      <c r="O22" s="28"/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f t="shared" si="1"/>
        <v>8237.9535000000014</v>
      </c>
      <c r="X22" s="33">
        <v>0</v>
      </c>
      <c r="Y22" s="28"/>
      <c r="Z22" s="28"/>
      <c r="AA22" s="28"/>
      <c r="AB22" s="28"/>
      <c r="AC22" s="28">
        <f t="shared" si="2"/>
        <v>8237.9535000000014</v>
      </c>
      <c r="AD22" s="28">
        <f t="shared" si="3"/>
        <v>90617.488500000007</v>
      </c>
      <c r="AE22" s="29">
        <v>12</v>
      </c>
      <c r="AF22" s="28">
        <f t="shared" si="4"/>
        <v>1087409.8620000002</v>
      </c>
      <c r="AG22" s="30"/>
    </row>
    <row r="23" spans="1:33">
      <c r="A23" s="19">
        <v>12</v>
      </c>
      <c r="B23" s="41" t="s">
        <v>68</v>
      </c>
      <c r="C23" s="51" t="s">
        <v>73</v>
      </c>
      <c r="D23" s="42" t="s">
        <v>78</v>
      </c>
      <c r="E23" s="52">
        <v>1</v>
      </c>
      <c r="F23" s="47" t="s">
        <v>132</v>
      </c>
      <c r="G23" s="24"/>
      <c r="H23" s="21" t="s">
        <v>81</v>
      </c>
      <c r="I23" s="49">
        <v>3.43</v>
      </c>
      <c r="J23" s="27">
        <f t="shared" si="5"/>
        <v>60700.710000000006</v>
      </c>
      <c r="K23" s="28"/>
      <c r="L23" s="28">
        <f t="shared" si="8"/>
        <v>88016.029500000004</v>
      </c>
      <c r="M23" s="28">
        <f t="shared" si="6"/>
        <v>37179.184875000006</v>
      </c>
      <c r="N23" s="28">
        <f t="shared" si="7"/>
        <v>185895.92437500003</v>
      </c>
      <c r="O23" s="28"/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f t="shared" si="1"/>
        <v>18589.592437500003</v>
      </c>
      <c r="X23" s="33">
        <v>0</v>
      </c>
      <c r="Y23" s="28"/>
      <c r="Z23" s="28"/>
      <c r="AA23" s="28"/>
      <c r="AB23" s="28"/>
      <c r="AC23" s="28">
        <f t="shared" si="2"/>
        <v>18589.592437500003</v>
      </c>
      <c r="AD23" s="28">
        <f t="shared" si="3"/>
        <v>204485.51681250002</v>
      </c>
      <c r="AE23" s="29">
        <v>12</v>
      </c>
      <c r="AF23" s="28">
        <f t="shared" si="4"/>
        <v>2453826.20175</v>
      </c>
      <c r="AG23" s="30"/>
    </row>
    <row r="24" spans="1:33">
      <c r="A24" s="19">
        <v>13</v>
      </c>
      <c r="B24" s="41" t="s">
        <v>69</v>
      </c>
      <c r="C24" s="51" t="s">
        <v>74</v>
      </c>
      <c r="D24" s="42" t="s">
        <v>80</v>
      </c>
      <c r="E24" s="52">
        <v>1</v>
      </c>
      <c r="F24" s="47" t="s">
        <v>133</v>
      </c>
      <c r="G24" s="24"/>
      <c r="H24" s="21" t="s">
        <v>82</v>
      </c>
      <c r="I24" s="49">
        <v>2.81</v>
      </c>
      <c r="J24" s="27">
        <f t="shared" si="5"/>
        <v>49728.57</v>
      </c>
      <c r="K24" s="28"/>
      <c r="L24" s="28">
        <f t="shared" si="8"/>
        <v>72106.426500000001</v>
      </c>
      <c r="M24" s="28">
        <f t="shared" si="6"/>
        <v>30458.749125000002</v>
      </c>
      <c r="N24" s="28">
        <f t="shared" si="7"/>
        <v>152293.74562500001</v>
      </c>
      <c r="O24" s="28"/>
      <c r="P24" s="28">
        <v>0</v>
      </c>
      <c r="Q24" s="28">
        <v>0</v>
      </c>
      <c r="R24" s="28">
        <v>0</v>
      </c>
      <c r="S24" s="33"/>
      <c r="T24" s="33">
        <v>5309</v>
      </c>
      <c r="U24" s="28">
        <v>0</v>
      </c>
      <c r="V24" s="28">
        <v>0</v>
      </c>
      <c r="W24" s="28">
        <f t="shared" si="1"/>
        <v>15229.374562500001</v>
      </c>
      <c r="X24" s="33">
        <v>0</v>
      </c>
      <c r="Y24" s="28"/>
      <c r="Z24" s="28"/>
      <c r="AA24" s="28"/>
      <c r="AB24" s="28"/>
      <c r="AC24" s="28">
        <f t="shared" si="2"/>
        <v>20538.374562500001</v>
      </c>
      <c r="AD24" s="28">
        <f t="shared" si="3"/>
        <v>172832.12018750003</v>
      </c>
      <c r="AE24" s="29">
        <v>12</v>
      </c>
      <c r="AF24" s="28">
        <f t="shared" si="4"/>
        <v>2073985.4422500003</v>
      </c>
      <c r="AG24" s="30"/>
    </row>
    <row r="25" spans="1:33">
      <c r="A25" s="19">
        <v>14</v>
      </c>
      <c r="B25" s="41" t="s">
        <v>70</v>
      </c>
      <c r="C25" s="51" t="s">
        <v>74</v>
      </c>
      <c r="D25" s="42" t="s">
        <v>80</v>
      </c>
      <c r="E25" s="52">
        <v>1</v>
      </c>
      <c r="F25" s="47" t="s">
        <v>134</v>
      </c>
      <c r="G25" s="24"/>
      <c r="H25" s="21" t="s">
        <v>82</v>
      </c>
      <c r="I25" s="49">
        <v>2.81</v>
      </c>
      <c r="J25" s="27">
        <f t="shared" si="5"/>
        <v>49728.57</v>
      </c>
      <c r="K25" s="28"/>
      <c r="L25" s="28">
        <f t="shared" si="8"/>
        <v>72106.426500000001</v>
      </c>
      <c r="M25" s="28">
        <f t="shared" si="6"/>
        <v>30458.749125000002</v>
      </c>
      <c r="N25" s="28">
        <f t="shared" si="7"/>
        <v>152293.74562500001</v>
      </c>
      <c r="O25" s="28"/>
      <c r="P25" s="28">
        <v>0</v>
      </c>
      <c r="Q25" s="28">
        <v>0</v>
      </c>
      <c r="R25" s="28">
        <v>0</v>
      </c>
      <c r="S25" s="33"/>
      <c r="T25" s="33">
        <v>5309</v>
      </c>
      <c r="U25" s="28">
        <v>0</v>
      </c>
      <c r="V25" s="28">
        <v>0</v>
      </c>
      <c r="W25" s="28">
        <f t="shared" si="1"/>
        <v>15229.374562500001</v>
      </c>
      <c r="X25" s="33">
        <v>0</v>
      </c>
      <c r="Y25" s="28"/>
      <c r="Z25" s="28"/>
      <c r="AA25" s="28"/>
      <c r="AB25" s="28"/>
      <c r="AC25" s="28">
        <f t="shared" si="2"/>
        <v>20538.374562500001</v>
      </c>
      <c r="AD25" s="28">
        <f t="shared" si="3"/>
        <v>172832.12018750003</v>
      </c>
      <c r="AE25" s="29">
        <v>12</v>
      </c>
      <c r="AF25" s="28">
        <f t="shared" si="4"/>
        <v>2073985.4422500003</v>
      </c>
      <c r="AG25" s="30"/>
    </row>
    <row r="26" spans="1:33">
      <c r="A26" s="19">
        <v>15</v>
      </c>
      <c r="B26" s="41" t="s">
        <v>86</v>
      </c>
      <c r="C26" s="51" t="s">
        <v>74</v>
      </c>
      <c r="D26" s="42" t="s">
        <v>80</v>
      </c>
      <c r="E26" s="52">
        <v>1</v>
      </c>
      <c r="F26" s="47" t="s">
        <v>135</v>
      </c>
      <c r="G26" s="24"/>
      <c r="H26" s="21" t="s">
        <v>82</v>
      </c>
      <c r="I26" s="49">
        <v>2.81</v>
      </c>
      <c r="J26" s="27">
        <f t="shared" si="5"/>
        <v>49728.57</v>
      </c>
      <c r="K26" s="28"/>
      <c r="L26" s="28">
        <f t="shared" si="8"/>
        <v>72106.426500000001</v>
      </c>
      <c r="M26" s="28">
        <f t="shared" si="6"/>
        <v>30458.749125000002</v>
      </c>
      <c r="N26" s="28">
        <f t="shared" si="7"/>
        <v>152293.74562500001</v>
      </c>
      <c r="O26" s="28"/>
      <c r="P26" s="28">
        <v>0</v>
      </c>
      <c r="Q26" s="28">
        <v>0</v>
      </c>
      <c r="R26" s="28">
        <v>0</v>
      </c>
      <c r="S26" s="33"/>
      <c r="T26" s="33">
        <v>5309</v>
      </c>
      <c r="U26" s="28">
        <v>0</v>
      </c>
      <c r="V26" s="28">
        <v>0</v>
      </c>
      <c r="W26" s="28">
        <f t="shared" si="1"/>
        <v>15229.374562500001</v>
      </c>
      <c r="X26" s="33">
        <v>0</v>
      </c>
      <c r="Y26" s="28"/>
      <c r="Z26" s="28"/>
      <c r="AA26" s="28"/>
      <c r="AB26" s="28"/>
      <c r="AC26" s="28">
        <f t="shared" si="2"/>
        <v>20538.374562500001</v>
      </c>
      <c r="AD26" s="28">
        <f t="shared" si="3"/>
        <v>172832.12018750003</v>
      </c>
      <c r="AE26" s="29">
        <v>12</v>
      </c>
      <c r="AF26" s="28">
        <f t="shared" si="4"/>
        <v>2073985.4422500003</v>
      </c>
      <c r="AG26" s="30"/>
    </row>
    <row r="27" spans="1:33">
      <c r="A27" s="19">
        <v>16</v>
      </c>
      <c r="B27" s="41" t="s">
        <v>71</v>
      </c>
      <c r="C27" s="51" t="s">
        <v>75</v>
      </c>
      <c r="D27" s="53" t="s">
        <v>79</v>
      </c>
      <c r="E27" s="52">
        <v>1</v>
      </c>
      <c r="F27" s="47" t="s">
        <v>136</v>
      </c>
      <c r="G27" s="24"/>
      <c r="H27" s="21" t="s">
        <v>94</v>
      </c>
      <c r="I27" s="49">
        <v>2.77</v>
      </c>
      <c r="J27" s="27">
        <f t="shared" si="5"/>
        <v>49020.69</v>
      </c>
      <c r="K27" s="28"/>
      <c r="L27" s="28">
        <f t="shared" si="8"/>
        <v>71080.000499999995</v>
      </c>
      <c r="M27" s="28">
        <f t="shared" si="6"/>
        <v>30025.172624999999</v>
      </c>
      <c r="N27" s="28">
        <f t="shared" si="7"/>
        <v>150125.863125</v>
      </c>
      <c r="O27" s="28"/>
      <c r="P27" s="33">
        <v>3552</v>
      </c>
      <c r="Q27" s="28">
        <v>0</v>
      </c>
      <c r="R27" s="28">
        <v>0</v>
      </c>
      <c r="S27" s="33">
        <v>0</v>
      </c>
      <c r="T27" s="33">
        <v>0</v>
      </c>
      <c r="U27" s="28">
        <v>0</v>
      </c>
      <c r="V27" s="28">
        <v>0</v>
      </c>
      <c r="W27" s="28">
        <f t="shared" si="1"/>
        <v>15012.586312500001</v>
      </c>
      <c r="X27" s="33">
        <v>0</v>
      </c>
      <c r="Y27" s="28"/>
      <c r="Z27" s="28"/>
      <c r="AA27" s="28"/>
      <c r="AB27" s="28"/>
      <c r="AC27" s="28">
        <f t="shared" si="2"/>
        <v>18564.586312500003</v>
      </c>
      <c r="AD27" s="28">
        <f t="shared" si="3"/>
        <v>168690.44943750001</v>
      </c>
      <c r="AE27" s="29">
        <v>12</v>
      </c>
      <c r="AF27" s="28">
        <f t="shared" si="4"/>
        <v>2024285.3932500002</v>
      </c>
      <c r="AG27" s="30"/>
    </row>
    <row r="28" spans="1:33" ht="25.5">
      <c r="A28" s="19">
        <v>17</v>
      </c>
      <c r="B28" s="51" t="s">
        <v>72</v>
      </c>
      <c r="C28" s="51" t="s">
        <v>75</v>
      </c>
      <c r="D28" s="53" t="s">
        <v>80</v>
      </c>
      <c r="E28" s="52">
        <v>1</v>
      </c>
      <c r="F28" s="47" t="s">
        <v>137</v>
      </c>
      <c r="G28" s="24"/>
      <c r="H28" s="21" t="s">
        <v>94</v>
      </c>
      <c r="I28" s="49">
        <v>2.77</v>
      </c>
      <c r="J28" s="27">
        <f t="shared" si="5"/>
        <v>49020.69</v>
      </c>
      <c r="K28" s="28"/>
      <c r="L28" s="28">
        <f t="shared" si="8"/>
        <v>71080.000499999995</v>
      </c>
      <c r="M28" s="28">
        <f t="shared" si="6"/>
        <v>30025.172624999999</v>
      </c>
      <c r="N28" s="28">
        <f t="shared" si="7"/>
        <v>150125.863125</v>
      </c>
      <c r="O28" s="28"/>
      <c r="P28" s="33">
        <v>3552</v>
      </c>
      <c r="Q28" s="28">
        <v>0</v>
      </c>
      <c r="R28" s="28">
        <v>0</v>
      </c>
      <c r="S28" s="33">
        <v>0</v>
      </c>
      <c r="T28" s="33">
        <v>0</v>
      </c>
      <c r="U28" s="28">
        <v>0</v>
      </c>
      <c r="V28" s="28">
        <v>0</v>
      </c>
      <c r="W28" s="28">
        <f t="shared" si="1"/>
        <v>15012.586312500001</v>
      </c>
      <c r="X28" s="33">
        <v>0</v>
      </c>
      <c r="Y28" s="28"/>
      <c r="Z28" s="28"/>
      <c r="AA28" s="28"/>
      <c r="AB28" s="28"/>
      <c r="AC28" s="28">
        <f t="shared" si="2"/>
        <v>18564.586312500003</v>
      </c>
      <c r="AD28" s="28">
        <f t="shared" si="3"/>
        <v>168690.44943750001</v>
      </c>
      <c r="AE28" s="29">
        <v>12</v>
      </c>
      <c r="AF28" s="28">
        <f t="shared" si="4"/>
        <v>2024285.3932500002</v>
      </c>
      <c r="AG28" s="30"/>
    </row>
    <row r="29" spans="1:33">
      <c r="A29" s="19">
        <v>18</v>
      </c>
      <c r="B29" s="54" t="s">
        <v>87</v>
      </c>
      <c r="C29" s="55" t="s">
        <v>76</v>
      </c>
      <c r="D29" s="56" t="s">
        <v>79</v>
      </c>
      <c r="E29" s="52">
        <v>0.5</v>
      </c>
      <c r="F29" s="47" t="s">
        <v>138</v>
      </c>
      <c r="G29" s="24"/>
      <c r="H29" s="57" t="s">
        <v>82</v>
      </c>
      <c r="I29" s="49">
        <v>2.81</v>
      </c>
      <c r="J29" s="27">
        <f t="shared" si="5"/>
        <v>24864.285</v>
      </c>
      <c r="K29" s="28"/>
      <c r="L29" s="28">
        <f t="shared" si="8"/>
        <v>36053.213250000001</v>
      </c>
      <c r="M29" s="28">
        <f t="shared" si="6"/>
        <v>15229.374562500001</v>
      </c>
      <c r="N29" s="28">
        <f t="shared" si="7"/>
        <v>76146.872812500005</v>
      </c>
      <c r="O29" s="28"/>
      <c r="P29" s="33">
        <v>0</v>
      </c>
      <c r="Q29" s="28">
        <v>0</v>
      </c>
      <c r="R29" s="28">
        <v>0</v>
      </c>
      <c r="S29" s="33">
        <v>0</v>
      </c>
      <c r="T29" s="33">
        <v>0</v>
      </c>
      <c r="U29" s="28">
        <v>0</v>
      </c>
      <c r="V29" s="28">
        <v>0</v>
      </c>
      <c r="W29" s="28">
        <f t="shared" si="1"/>
        <v>7614.6872812500005</v>
      </c>
      <c r="X29" s="33">
        <v>0</v>
      </c>
      <c r="Y29" s="28"/>
      <c r="Z29" s="28"/>
      <c r="AA29" s="28"/>
      <c r="AB29" s="28"/>
      <c r="AC29" s="28">
        <f t="shared" si="2"/>
        <v>7614.6872812500005</v>
      </c>
      <c r="AD29" s="28">
        <f t="shared" si="3"/>
        <v>83761.560093750013</v>
      </c>
      <c r="AE29" s="29">
        <v>12</v>
      </c>
      <c r="AF29" s="28">
        <f t="shared" si="4"/>
        <v>1005138.7211250002</v>
      </c>
      <c r="AG29" s="30"/>
    </row>
    <row r="30" spans="1:33">
      <c r="A30" s="19">
        <v>19</v>
      </c>
      <c r="B30" s="58" t="s">
        <v>92</v>
      </c>
      <c r="C30" s="55" t="s">
        <v>77</v>
      </c>
      <c r="D30" s="56" t="s">
        <v>79</v>
      </c>
      <c r="E30" s="52">
        <v>1</v>
      </c>
      <c r="F30" s="59" t="s">
        <v>139</v>
      </c>
      <c r="G30" s="24"/>
      <c r="H30" s="57" t="s">
        <v>97</v>
      </c>
      <c r="I30" s="49">
        <v>2.84</v>
      </c>
      <c r="J30" s="27">
        <f t="shared" si="5"/>
        <v>50259.479999999996</v>
      </c>
      <c r="K30" s="28"/>
      <c r="L30" s="28">
        <f t="shared" si="8"/>
        <v>72876.245999999985</v>
      </c>
      <c r="M30" s="28">
        <f t="shared" si="6"/>
        <v>30783.931499999995</v>
      </c>
      <c r="N30" s="28">
        <f t="shared" si="7"/>
        <v>153919.65749999997</v>
      </c>
      <c r="O30" s="28"/>
      <c r="P30" s="33">
        <v>0</v>
      </c>
      <c r="Q30" s="28">
        <v>0</v>
      </c>
      <c r="R30" s="28"/>
      <c r="S30" s="33">
        <v>3539</v>
      </c>
      <c r="T30" s="33">
        <v>0</v>
      </c>
      <c r="U30" s="28">
        <v>0</v>
      </c>
      <c r="V30" s="28">
        <v>0</v>
      </c>
      <c r="W30" s="28">
        <f t="shared" si="1"/>
        <v>15391.965749999998</v>
      </c>
      <c r="X30" s="33">
        <v>0</v>
      </c>
      <c r="Y30" s="28"/>
      <c r="Z30" s="28"/>
      <c r="AA30" s="28"/>
      <c r="AB30" s="28"/>
      <c r="AC30" s="28">
        <f t="shared" si="2"/>
        <v>18930.965749999996</v>
      </c>
      <c r="AD30" s="28">
        <f t="shared" si="3"/>
        <v>172850.62324999998</v>
      </c>
      <c r="AE30" s="29">
        <v>12</v>
      </c>
      <c r="AF30" s="28">
        <f t="shared" si="4"/>
        <v>2074207.4789999998</v>
      </c>
      <c r="AG30" s="30"/>
    </row>
    <row r="31" spans="1:33">
      <c r="A31" s="19">
        <v>20</v>
      </c>
      <c r="B31" s="20" t="s">
        <v>114</v>
      </c>
      <c r="C31" s="20" t="s">
        <v>88</v>
      </c>
      <c r="D31" s="56" t="s">
        <v>79</v>
      </c>
      <c r="E31" s="22">
        <v>1</v>
      </c>
      <c r="F31" s="60">
        <v>44440</v>
      </c>
      <c r="G31" s="22"/>
      <c r="H31" s="57" t="s">
        <v>140</v>
      </c>
      <c r="I31" s="49">
        <v>2.77</v>
      </c>
      <c r="J31" s="27">
        <f t="shared" ref="J31:J38" si="9">I31*17697*E31</f>
        <v>49020.69</v>
      </c>
      <c r="K31" s="28"/>
      <c r="L31" s="28">
        <f t="shared" si="8"/>
        <v>71080.000499999995</v>
      </c>
      <c r="M31" s="28">
        <f t="shared" ref="M31:M38" si="10">(J31+K31+L31)*25%</f>
        <v>30025.172624999999</v>
      </c>
      <c r="N31" s="28">
        <f t="shared" ref="N31:N38" si="11">J31+K31+L31+M31</f>
        <v>150125.863125</v>
      </c>
      <c r="O31" s="28"/>
      <c r="P31" s="33">
        <v>12043</v>
      </c>
      <c r="Q31" s="28"/>
      <c r="R31" s="33">
        <v>5309</v>
      </c>
      <c r="S31" s="28"/>
      <c r="T31" s="28"/>
      <c r="U31" s="28"/>
      <c r="V31" s="28"/>
      <c r="W31" s="28">
        <f t="shared" si="1"/>
        <v>15012.586312500001</v>
      </c>
      <c r="X31" s="33"/>
      <c r="Y31" s="28"/>
      <c r="Z31" s="28"/>
      <c r="AA31" s="28"/>
      <c r="AB31" s="28"/>
      <c r="AC31" s="28">
        <f t="shared" si="2"/>
        <v>32364.586312500003</v>
      </c>
      <c r="AD31" s="28">
        <f t="shared" si="3"/>
        <v>182490.44943750001</v>
      </c>
      <c r="AE31" s="29">
        <v>12</v>
      </c>
      <c r="AF31" s="28">
        <f t="shared" si="4"/>
        <v>2189885.3932500002</v>
      </c>
      <c r="AG31" s="30"/>
    </row>
    <row r="32" spans="1:33">
      <c r="A32" s="19">
        <v>21</v>
      </c>
      <c r="B32" s="20" t="s">
        <v>89</v>
      </c>
      <c r="C32" s="20" t="s">
        <v>88</v>
      </c>
      <c r="D32" s="56" t="s">
        <v>79</v>
      </c>
      <c r="E32" s="22">
        <v>1</v>
      </c>
      <c r="F32" s="60" t="s">
        <v>141</v>
      </c>
      <c r="G32" s="22"/>
      <c r="H32" s="57" t="s">
        <v>142</v>
      </c>
      <c r="I32" s="49">
        <v>2.96</v>
      </c>
      <c r="J32" s="27">
        <f t="shared" si="9"/>
        <v>52383.12</v>
      </c>
      <c r="K32" s="28"/>
      <c r="L32" s="28">
        <f t="shared" si="8"/>
        <v>75955.524000000005</v>
      </c>
      <c r="M32" s="28">
        <f t="shared" si="10"/>
        <v>32084.661</v>
      </c>
      <c r="N32" s="28">
        <f t="shared" si="11"/>
        <v>160423.30499999999</v>
      </c>
      <c r="O32" s="28"/>
      <c r="P32" s="33">
        <v>12043</v>
      </c>
      <c r="Q32" s="28"/>
      <c r="R32" s="33">
        <v>5309</v>
      </c>
      <c r="S32" s="28"/>
      <c r="T32" s="28"/>
      <c r="U32" s="28"/>
      <c r="V32" s="28"/>
      <c r="W32" s="28">
        <f t="shared" si="1"/>
        <v>16042.3305</v>
      </c>
      <c r="X32" s="33"/>
      <c r="Y32" s="28"/>
      <c r="Z32" s="28"/>
      <c r="AA32" s="28"/>
      <c r="AB32" s="28"/>
      <c r="AC32" s="28">
        <f t="shared" si="2"/>
        <v>33394.330499999996</v>
      </c>
      <c r="AD32" s="28">
        <f t="shared" si="3"/>
        <v>193817.63549999997</v>
      </c>
      <c r="AE32" s="29">
        <v>12</v>
      </c>
      <c r="AF32" s="28">
        <f t="shared" si="4"/>
        <v>2325811.6259999997</v>
      </c>
      <c r="AG32" s="30"/>
    </row>
    <row r="33" spans="1:33" s="12" customFormat="1">
      <c r="A33" s="19">
        <v>22</v>
      </c>
      <c r="B33" s="20" t="s">
        <v>93</v>
      </c>
      <c r="C33" s="20" t="s">
        <v>88</v>
      </c>
      <c r="D33" s="56" t="s">
        <v>79</v>
      </c>
      <c r="E33" s="22">
        <v>1</v>
      </c>
      <c r="F33" s="75" t="s">
        <v>143</v>
      </c>
      <c r="G33" s="22"/>
      <c r="H33" s="57" t="s">
        <v>140</v>
      </c>
      <c r="I33" s="49">
        <v>2.92</v>
      </c>
      <c r="J33" s="27">
        <f t="shared" si="9"/>
        <v>51675.24</v>
      </c>
      <c r="K33" s="28"/>
      <c r="L33" s="28">
        <f t="shared" si="8"/>
        <v>74929.097999999998</v>
      </c>
      <c r="M33" s="28">
        <f t="shared" si="10"/>
        <v>31651.084499999997</v>
      </c>
      <c r="N33" s="28">
        <f t="shared" si="11"/>
        <v>158255.42249999999</v>
      </c>
      <c r="O33" s="28"/>
      <c r="P33" s="33">
        <v>12043</v>
      </c>
      <c r="Q33" s="28"/>
      <c r="R33" s="33">
        <v>5309</v>
      </c>
      <c r="S33" s="28"/>
      <c r="T33" s="28"/>
      <c r="U33" s="28"/>
      <c r="V33" s="28"/>
      <c r="W33" s="28">
        <f t="shared" si="1"/>
        <v>15825.542249999999</v>
      </c>
      <c r="X33" s="33"/>
      <c r="Y33" s="28"/>
      <c r="Z33" s="28"/>
      <c r="AA33" s="28"/>
      <c r="AB33" s="28"/>
      <c r="AC33" s="28">
        <f t="shared" si="2"/>
        <v>33177.542249999999</v>
      </c>
      <c r="AD33" s="28">
        <f t="shared" si="3"/>
        <v>191432.96474999998</v>
      </c>
      <c r="AE33" s="29">
        <v>12</v>
      </c>
      <c r="AF33" s="28">
        <f t="shared" si="4"/>
        <v>2297195.5769999996</v>
      </c>
      <c r="AG33" s="61"/>
    </row>
    <row r="34" spans="1:33" s="12" customFormat="1" ht="25.5">
      <c r="A34" s="19">
        <v>23</v>
      </c>
      <c r="B34" s="20" t="s">
        <v>95</v>
      </c>
      <c r="C34" s="20" t="s">
        <v>98</v>
      </c>
      <c r="D34" s="56" t="s">
        <v>99</v>
      </c>
      <c r="E34" s="22">
        <v>0.15</v>
      </c>
      <c r="F34" s="36" t="s">
        <v>96</v>
      </c>
      <c r="G34" s="22"/>
      <c r="H34" s="62" t="s">
        <v>58</v>
      </c>
      <c r="I34" s="49">
        <v>3.73</v>
      </c>
      <c r="J34" s="27">
        <f t="shared" si="9"/>
        <v>9901.4714999999997</v>
      </c>
      <c r="K34" s="28"/>
      <c r="L34" s="28">
        <f t="shared" si="8"/>
        <v>14357.133674999999</v>
      </c>
      <c r="M34" s="28">
        <f t="shared" si="10"/>
        <v>6064.6512937499992</v>
      </c>
      <c r="N34" s="28">
        <f t="shared" si="11"/>
        <v>30323.256468749998</v>
      </c>
      <c r="O34" s="28"/>
      <c r="P34" s="28"/>
      <c r="Q34" s="28"/>
      <c r="R34" s="28"/>
      <c r="S34" s="28"/>
      <c r="T34" s="28"/>
      <c r="U34" s="28"/>
      <c r="V34" s="28"/>
      <c r="W34" s="28">
        <f t="shared" si="1"/>
        <v>3032.3256468750001</v>
      </c>
      <c r="X34" s="33"/>
      <c r="Y34" s="28"/>
      <c r="Z34" s="28"/>
      <c r="AA34" s="28"/>
      <c r="AB34" s="28"/>
      <c r="AC34" s="28">
        <f t="shared" si="2"/>
        <v>3032.3256468750001</v>
      </c>
      <c r="AD34" s="28">
        <f t="shared" si="3"/>
        <v>33355.582115624995</v>
      </c>
      <c r="AE34" s="29">
        <v>12</v>
      </c>
      <c r="AF34" s="28">
        <f t="shared" si="4"/>
        <v>400266.98538749991</v>
      </c>
      <c r="AG34" s="61"/>
    </row>
    <row r="35" spans="1:33">
      <c r="A35" s="19">
        <v>24</v>
      </c>
      <c r="B35" s="54" t="s">
        <v>87</v>
      </c>
      <c r="C35" s="20" t="s">
        <v>115</v>
      </c>
      <c r="D35" s="56" t="s">
        <v>79</v>
      </c>
      <c r="E35" s="52">
        <v>0.5</v>
      </c>
      <c r="F35" s="47" t="s">
        <v>138</v>
      </c>
      <c r="G35" s="24"/>
      <c r="H35" s="57" t="s">
        <v>94</v>
      </c>
      <c r="I35" s="49">
        <v>2.77</v>
      </c>
      <c r="J35" s="27">
        <f t="shared" si="9"/>
        <v>24510.345000000001</v>
      </c>
      <c r="K35" s="28"/>
      <c r="L35" s="28">
        <f t="shared" si="8"/>
        <v>35540.000249999997</v>
      </c>
      <c r="M35" s="28">
        <f t="shared" si="10"/>
        <v>15012.5863125</v>
      </c>
      <c r="N35" s="28">
        <f t="shared" si="11"/>
        <v>75062.931562500002</v>
      </c>
      <c r="O35" s="28"/>
      <c r="P35" s="28"/>
      <c r="Q35" s="28"/>
      <c r="R35" s="28"/>
      <c r="S35" s="28"/>
      <c r="T35" s="28"/>
      <c r="U35" s="28"/>
      <c r="V35" s="28"/>
      <c r="W35" s="28">
        <f t="shared" si="1"/>
        <v>7506.2931562500007</v>
      </c>
      <c r="X35" s="33"/>
      <c r="Y35" s="28"/>
      <c r="Z35" s="28"/>
      <c r="AA35" s="28"/>
      <c r="AB35" s="28"/>
      <c r="AC35" s="28">
        <f t="shared" si="2"/>
        <v>7506.2931562500007</v>
      </c>
      <c r="AD35" s="28">
        <f t="shared" si="3"/>
        <v>82569.224718750003</v>
      </c>
      <c r="AE35" s="29">
        <v>12</v>
      </c>
      <c r="AF35" s="28">
        <f t="shared" si="4"/>
        <v>990830.6966250001</v>
      </c>
      <c r="AG35" s="30"/>
    </row>
    <row r="36" spans="1:33" ht="38.25">
      <c r="A36" s="19">
        <v>25</v>
      </c>
      <c r="B36" s="63" t="s">
        <v>83</v>
      </c>
      <c r="C36" s="64" t="s">
        <v>100</v>
      </c>
      <c r="D36" s="65" t="s">
        <v>57</v>
      </c>
      <c r="E36" s="22">
        <v>1</v>
      </c>
      <c r="F36" s="74" t="s">
        <v>144</v>
      </c>
      <c r="G36" s="24" t="s">
        <v>47</v>
      </c>
      <c r="H36" s="25" t="s">
        <v>145</v>
      </c>
      <c r="I36" s="26">
        <v>3.04</v>
      </c>
      <c r="J36" s="27">
        <f t="shared" si="9"/>
        <v>53798.879999999997</v>
      </c>
      <c r="K36" s="28"/>
      <c r="L36" s="28">
        <f t="shared" si="8"/>
        <v>78008.375999999989</v>
      </c>
      <c r="M36" s="28">
        <f t="shared" si="10"/>
        <v>32951.813999999998</v>
      </c>
      <c r="N36" s="28">
        <f t="shared" si="11"/>
        <v>164759.07</v>
      </c>
      <c r="O36" s="28"/>
      <c r="P36" s="28"/>
      <c r="Q36" s="28"/>
      <c r="R36" s="28"/>
      <c r="S36" s="28"/>
      <c r="T36" s="28"/>
      <c r="U36" s="28"/>
      <c r="V36" s="28"/>
      <c r="W36" s="28">
        <f t="shared" si="1"/>
        <v>16475.907000000003</v>
      </c>
      <c r="X36" s="33"/>
      <c r="Y36" s="28"/>
      <c r="Z36" s="28"/>
      <c r="AA36" s="28"/>
      <c r="AB36" s="28"/>
      <c r="AC36" s="28">
        <f t="shared" si="2"/>
        <v>16475.907000000003</v>
      </c>
      <c r="AD36" s="28">
        <f t="shared" si="3"/>
        <v>181234.97700000001</v>
      </c>
      <c r="AE36" s="29">
        <v>12</v>
      </c>
      <c r="AF36" s="28">
        <f t="shared" si="4"/>
        <v>2174819.7240000004</v>
      </c>
      <c r="AG36" s="30"/>
    </row>
    <row r="37" spans="1:33" ht="56.25">
      <c r="A37" s="19">
        <v>26</v>
      </c>
      <c r="B37" s="63" t="s">
        <v>146</v>
      </c>
      <c r="C37" s="20" t="s">
        <v>45</v>
      </c>
      <c r="D37" s="42" t="s">
        <v>46</v>
      </c>
      <c r="E37" s="22">
        <v>0.25</v>
      </c>
      <c r="F37" s="39" t="s">
        <v>147</v>
      </c>
      <c r="G37" s="24" t="s">
        <v>47</v>
      </c>
      <c r="H37" s="73" t="s">
        <v>48</v>
      </c>
      <c r="I37" s="26">
        <v>5.03</v>
      </c>
      <c r="J37" s="27">
        <f t="shared" si="9"/>
        <v>22253.977500000001</v>
      </c>
      <c r="K37" s="28"/>
      <c r="L37" s="28">
        <f t="shared" si="8"/>
        <v>32268.267374999999</v>
      </c>
      <c r="M37" s="28">
        <f t="shared" si="10"/>
        <v>13630.561218750001</v>
      </c>
      <c r="N37" s="28">
        <f t="shared" si="11"/>
        <v>68152.806093749998</v>
      </c>
      <c r="O37" s="28"/>
      <c r="P37" s="28"/>
      <c r="Q37" s="28"/>
      <c r="R37" s="28"/>
      <c r="S37" s="28"/>
      <c r="T37" s="28"/>
      <c r="U37" s="28"/>
      <c r="V37" s="28"/>
      <c r="W37" s="28">
        <f t="shared" si="1"/>
        <v>6815.2806093750005</v>
      </c>
      <c r="X37" s="33"/>
      <c r="Y37" s="28"/>
      <c r="Z37" s="28"/>
      <c r="AA37" s="28"/>
      <c r="AB37" s="28"/>
      <c r="AC37" s="28">
        <f t="shared" si="2"/>
        <v>6815.2806093750005</v>
      </c>
      <c r="AD37" s="28">
        <f t="shared" si="3"/>
        <v>74968.086703124995</v>
      </c>
      <c r="AE37" s="29"/>
      <c r="AF37" s="28"/>
      <c r="AG37" s="30"/>
    </row>
    <row r="38" spans="1:33" ht="56.25">
      <c r="A38" s="19">
        <v>27</v>
      </c>
      <c r="B38" s="63" t="s">
        <v>126</v>
      </c>
      <c r="C38" s="20" t="s">
        <v>148</v>
      </c>
      <c r="D38" s="72" t="s">
        <v>127</v>
      </c>
      <c r="E38" s="22">
        <v>0.15</v>
      </c>
      <c r="F38" s="39" t="s">
        <v>128</v>
      </c>
      <c r="G38" s="24"/>
      <c r="H38" s="73" t="s">
        <v>82</v>
      </c>
      <c r="I38" s="26">
        <v>2.81</v>
      </c>
      <c r="J38" s="27">
        <f t="shared" si="9"/>
        <v>7459.2855</v>
      </c>
      <c r="K38" s="28"/>
      <c r="L38" s="28">
        <f t="shared" si="8"/>
        <v>10815.963974999999</v>
      </c>
      <c r="M38" s="28">
        <f t="shared" si="10"/>
        <v>4568.8123687499992</v>
      </c>
      <c r="N38" s="28">
        <f t="shared" si="11"/>
        <v>22844.061843749994</v>
      </c>
      <c r="O38" s="28"/>
      <c r="P38" s="28"/>
      <c r="Q38" s="28"/>
      <c r="R38" s="28"/>
      <c r="S38" s="28"/>
      <c r="T38" s="28"/>
      <c r="U38" s="28"/>
      <c r="V38" s="28"/>
      <c r="W38" s="28">
        <f t="shared" si="1"/>
        <v>2284.4061843749996</v>
      </c>
      <c r="X38" s="33"/>
      <c r="Y38" s="28"/>
      <c r="Z38" s="28"/>
      <c r="AA38" s="28"/>
      <c r="AB38" s="28"/>
      <c r="AC38" s="28">
        <f t="shared" si="2"/>
        <v>2284.4061843749996</v>
      </c>
      <c r="AD38" s="28">
        <f t="shared" si="3"/>
        <v>25128.468028124993</v>
      </c>
      <c r="AE38" s="29"/>
      <c r="AF38" s="28"/>
      <c r="AG38" s="30"/>
    </row>
    <row r="39" spans="1:33" ht="56.25">
      <c r="A39" s="19">
        <v>28</v>
      </c>
      <c r="B39" s="63" t="s">
        <v>126</v>
      </c>
      <c r="C39" s="20" t="s">
        <v>149</v>
      </c>
      <c r="D39" s="72" t="s">
        <v>127</v>
      </c>
      <c r="E39" s="22" t="s">
        <v>151</v>
      </c>
      <c r="F39" s="39" t="s">
        <v>128</v>
      </c>
      <c r="G39" s="24"/>
      <c r="H39" s="73" t="s">
        <v>82</v>
      </c>
      <c r="I39" s="26">
        <v>2.81</v>
      </c>
      <c r="J39" s="27"/>
      <c r="K39" s="28"/>
      <c r="L39" s="28"/>
      <c r="M39" s="28"/>
      <c r="N39" s="28"/>
      <c r="O39" s="28"/>
      <c r="P39" s="28"/>
      <c r="Q39" s="28"/>
      <c r="R39" s="33">
        <v>5309</v>
      </c>
      <c r="S39" s="28"/>
      <c r="T39" s="28"/>
      <c r="U39" s="28"/>
      <c r="V39" s="28"/>
      <c r="W39" s="28"/>
      <c r="X39" s="33"/>
      <c r="Y39" s="28"/>
      <c r="Z39" s="28"/>
      <c r="AA39" s="28"/>
      <c r="AB39" s="28"/>
      <c r="AC39" s="28"/>
      <c r="AD39" s="28"/>
      <c r="AE39" s="29"/>
      <c r="AF39" s="28"/>
      <c r="AG39" s="30"/>
    </row>
    <row r="40" spans="1:33" ht="15.75">
      <c r="A40" s="19">
        <v>29</v>
      </c>
      <c r="B40" s="63" t="s">
        <v>63</v>
      </c>
      <c r="C40" s="20" t="s">
        <v>150</v>
      </c>
      <c r="D40" s="42" t="s">
        <v>79</v>
      </c>
      <c r="E40" s="22">
        <v>1</v>
      </c>
      <c r="F40" s="75" t="s">
        <v>152</v>
      </c>
      <c r="G40" s="24"/>
      <c r="H40" s="73" t="s">
        <v>94</v>
      </c>
      <c r="I40" s="26">
        <v>2.77</v>
      </c>
      <c r="J40" s="27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33"/>
      <c r="Y40" s="28"/>
      <c r="Z40" s="28"/>
      <c r="AA40" s="28"/>
      <c r="AB40" s="28"/>
      <c r="AC40" s="28"/>
      <c r="AD40" s="28"/>
      <c r="AE40" s="29"/>
      <c r="AF40" s="28"/>
      <c r="AG40" s="30"/>
    </row>
    <row r="41" spans="1:33">
      <c r="A41" s="66"/>
      <c r="B41" s="61" t="s">
        <v>11</v>
      </c>
      <c r="C41" s="66"/>
      <c r="D41" s="66"/>
      <c r="E41" s="67">
        <f>SUM(E12:E38)</f>
        <v>16.95</v>
      </c>
      <c r="F41" s="67"/>
      <c r="G41" s="67"/>
      <c r="H41" s="67"/>
      <c r="I41" s="26"/>
      <c r="J41" s="68">
        <f>SUM(J12:J35)</f>
        <v>914580.96000000008</v>
      </c>
      <c r="K41" s="68">
        <f t="shared" ref="K41:AF41" si="12">SUM(K12:K35)</f>
        <v>582072.027</v>
      </c>
      <c r="L41" s="68">
        <f t="shared" si="12"/>
        <v>904140.172425</v>
      </c>
      <c r="M41" s="68">
        <f t="shared" si="12"/>
        <v>600198.28985624993</v>
      </c>
      <c r="N41" s="68">
        <f t="shared" si="12"/>
        <v>3000991.4492812506</v>
      </c>
      <c r="O41" s="68">
        <f t="shared" si="12"/>
        <v>5309</v>
      </c>
      <c r="P41" s="68">
        <f t="shared" si="12"/>
        <v>43233</v>
      </c>
      <c r="Q41" s="68">
        <f t="shared" si="12"/>
        <v>0</v>
      </c>
      <c r="R41" s="68">
        <f t="shared" si="12"/>
        <v>15927</v>
      </c>
      <c r="S41" s="68">
        <f t="shared" si="12"/>
        <v>3539</v>
      </c>
      <c r="T41" s="68">
        <f t="shared" si="12"/>
        <v>15927</v>
      </c>
      <c r="U41" s="68">
        <f t="shared" si="12"/>
        <v>0</v>
      </c>
      <c r="V41" s="68">
        <f t="shared" si="12"/>
        <v>0</v>
      </c>
      <c r="W41" s="68">
        <f t="shared" si="12"/>
        <v>300099.14492812497</v>
      </c>
      <c r="X41" s="69">
        <f t="shared" si="12"/>
        <v>5309</v>
      </c>
      <c r="Y41" s="68">
        <f t="shared" si="12"/>
        <v>0</v>
      </c>
      <c r="Z41" s="68">
        <f t="shared" si="12"/>
        <v>0</v>
      </c>
      <c r="AA41" s="68">
        <f t="shared" si="12"/>
        <v>0</v>
      </c>
      <c r="AB41" s="68">
        <f t="shared" si="12"/>
        <v>0</v>
      </c>
      <c r="AC41" s="68">
        <f t="shared" si="12"/>
        <v>389343.14492812497</v>
      </c>
      <c r="AD41" s="68">
        <f t="shared" si="12"/>
        <v>3390334.5942093749</v>
      </c>
      <c r="AE41" s="68">
        <f t="shared" si="12"/>
        <v>276</v>
      </c>
      <c r="AF41" s="68">
        <f t="shared" si="12"/>
        <v>40684015.130512498</v>
      </c>
      <c r="AG41" s="30"/>
    </row>
    <row r="42" spans="1:33">
      <c r="A42" s="70"/>
      <c r="B42" s="12"/>
      <c r="C42" s="12"/>
      <c r="D42" s="12"/>
      <c r="E42" s="12"/>
      <c r="F42" s="12"/>
      <c r="G42" s="12"/>
      <c r="H42" s="12"/>
      <c r="I42" s="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3">
      <c r="A43" s="2"/>
      <c r="C43" s="2"/>
      <c r="D43" s="13" t="s">
        <v>8</v>
      </c>
      <c r="E43" s="71"/>
      <c r="F43" s="71"/>
      <c r="G43" s="13"/>
      <c r="H43" s="2"/>
      <c r="I43" s="2"/>
      <c r="J43" s="2"/>
      <c r="K43" s="2"/>
      <c r="L43" s="2"/>
    </row>
    <row r="44" spans="1:33">
      <c r="A44" s="2"/>
      <c r="C44" s="2"/>
      <c r="D44" s="13"/>
      <c r="E44" s="13"/>
      <c r="F44" s="2"/>
      <c r="G44" s="2"/>
      <c r="H44" s="2"/>
      <c r="I44" s="2"/>
      <c r="J44" s="2"/>
      <c r="K44" s="2"/>
      <c r="L44" s="2"/>
      <c r="M44" s="2" t="s">
        <v>153</v>
      </c>
    </row>
    <row r="45" spans="1:33">
      <c r="A45" s="2"/>
      <c r="C45" s="2"/>
      <c r="D45" s="13" t="s">
        <v>9</v>
      </c>
      <c r="E45" s="71"/>
      <c r="F45" s="71"/>
      <c r="G45" s="13"/>
      <c r="H45" s="2"/>
      <c r="I45" s="2"/>
      <c r="J45" s="2"/>
      <c r="K45" s="2"/>
      <c r="L45" s="2"/>
    </row>
    <row r="46" spans="1:33">
      <c r="A46" s="2"/>
      <c r="C46" s="2"/>
      <c r="D46" s="13"/>
      <c r="E46" s="13"/>
      <c r="F46" s="2"/>
      <c r="G46" s="2"/>
      <c r="H46" s="2"/>
      <c r="I46" s="2"/>
      <c r="J46" s="2"/>
      <c r="K46" s="2"/>
      <c r="L46" s="2">
        <v>1</v>
      </c>
    </row>
    <row r="47" spans="1:33">
      <c r="A47" s="2"/>
      <c r="C47" s="2"/>
      <c r="D47" s="13" t="s">
        <v>10</v>
      </c>
      <c r="E47" s="71"/>
      <c r="F47" s="71"/>
      <c r="G47" s="13"/>
      <c r="H47" s="2"/>
      <c r="J47" s="2"/>
      <c r="K47" s="2"/>
      <c r="L47" s="2"/>
    </row>
  </sheetData>
  <mergeCells count="27">
    <mergeCell ref="G9:G11"/>
    <mergeCell ref="K9:K11"/>
    <mergeCell ref="J9:J11"/>
    <mergeCell ref="AG9:AG11"/>
    <mergeCell ref="Y10:Z10"/>
    <mergeCell ref="AA10:AB10"/>
    <mergeCell ref="O9:AB9"/>
    <mergeCell ref="AC9:AC11"/>
    <mergeCell ref="AD9:AD11"/>
    <mergeCell ref="AE9:AE11"/>
    <mergeCell ref="AF9:AF11"/>
    <mergeCell ref="F1:I1"/>
    <mergeCell ref="M1:O1"/>
    <mergeCell ref="C9:C11"/>
    <mergeCell ref="B9:B11"/>
    <mergeCell ref="A9:A11"/>
    <mergeCell ref="D2:J2"/>
    <mergeCell ref="D3:J3"/>
    <mergeCell ref="D4:K4"/>
    <mergeCell ref="I9:I11"/>
    <mergeCell ref="H9:H11"/>
    <mergeCell ref="F9:F11"/>
    <mergeCell ref="E9:E11"/>
    <mergeCell ref="D9:D11"/>
    <mergeCell ref="N9:N11"/>
    <mergeCell ref="M9:M11"/>
    <mergeCell ref="L9:L11"/>
  </mergeCells>
  <pageMargins left="0.59055118110236227" right="0.39370078740157483" top="0.98425196850393704" bottom="0.39370078740157483" header="0" footer="0"/>
  <pageSetup paperSize="9" scale="60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V58A</vt:lpstr>
      <vt:lpstr>V58A!Заголовки_для_печати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0392MAO</dc:creator>
  <cp:lastModifiedBy>Админ</cp:lastModifiedBy>
  <cp:lastPrinted>2023-09-19T05:19:50Z</cp:lastPrinted>
  <dcterms:created xsi:type="dcterms:W3CDTF">2017-10-25T03:32:02Z</dcterms:created>
  <dcterms:modified xsi:type="dcterms:W3CDTF">2023-12-13T07:29:04Z</dcterms:modified>
</cp:coreProperties>
</file>